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userName="Sigfússon, Steingrímur" reservationPassword="C6C3"/>
  <workbookPr defaultThemeVersion="153222"/>
  <mc:AlternateContent xmlns:mc="http://schemas.openxmlformats.org/markup-compatibility/2006">
    <mc:Choice Requires="x15">
      <x15ac:absPath xmlns:x15ac="http://schemas.microsoft.com/office/spreadsheetml/2010/11/ac" url="\\is\sarpur\notendur\ssigfusson\Documents\Steingrímur Sigfússon\Löggildingarpróf\"/>
    </mc:Choice>
  </mc:AlternateContent>
  <bookViews>
    <workbookView xWindow="0" yWindow="0" windowWidth="17865" windowHeight="2490"/>
  </bookViews>
  <sheets>
    <sheet name="Verkefni 1" sheetId="1" r:id="rId1"/>
    <sheet name="Ársreikningur" sheetId="5" r:id="rId2"/>
    <sheet name="Verkefni 2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xx11" hidden="1">{#N/A,#N/A,FALSE,"L taf";#N/A,#N/A,FALSE,"L útr"}</definedName>
    <definedName name="_1" hidden="1">{#N/A,#N/A,FALSE,"Forsíða";#N/A,#N/A,FALSE,"Index";#N/A,#N/A,FALSE,"Skýrsla";#N/A,#N/A,FALSE,"Áritun";#N/A,#N/A,FALSE,"----RR";#N/A,#N/A,FALSE,"ER 1";#N/A,#N/A,FALSE,"ER 2";#N/A,#N/A,FALSE,"Sjóðstreymi";#N/A,#N/A,FALSE,"Rs.aðf";#N/A,#N/A,FALSE,"Skýringar"}</definedName>
    <definedName name="_2" hidden="1">{#N/A,#N/A,FALSE,"5"}</definedName>
    <definedName name="_3" hidden="1">{#N/A,#N/A,FALSE,"----RR";#N/A,#N/A,FALSE,"ER 1";#N/A,#N/A,FALSE,"ER 2";#N/A,#N/A,FALSE,"Sjóðstreymi"}</definedName>
    <definedName name="_4" hidden="1">{#N/A,#N/A,FALSE,"Forsíða";#N/A,#N/A,FALSE,"Index";#N/A,#N/A,FALSE,"Skýrsla";#N/A,#N/A,FALSE,"Áritun"}</definedName>
    <definedName name="_5" hidden="1">{#N/A,#N/A,FALSE,"5"}</definedName>
    <definedName name="a.sala" localSheetId="1">SUM('[1]1400'!#REF!)</definedName>
    <definedName name="a.sala">SUM('[1]1400'!#REF!)</definedName>
    <definedName name="a_51_490" localSheetId="1">+#REF!</definedName>
    <definedName name="a_51_490">+#REF!</definedName>
    <definedName name="adadfadf" hidden="1">{#N/A,#N/A,FALSE,"RR";#N/A,#N/A,FALSE,"E1";#N/A,#N/A,FALSE,"E2";#N/A,#N/A,FALSE,"Sj"}</definedName>
    <definedName name="adf" hidden="1">{#N/A,#N/A,FALSE,"Forsíða";#N/A,#N/A,FALSE,"Index";#N/A,#N/A,FALSE,"Áritun";#N/A,#N/A,FALSE,"----RR";#N/A,#N/A,FALSE,"ER 1";#N/A,#N/A,FALSE,"ER 2";#N/A,#N/A,FALSE,"Sjóðstreymi";#N/A,#N/A,FALSE,"Rs.aðf";#N/A,#N/A,FALSE,"Skýringar"}</definedName>
    <definedName name="adfa" hidden="1">{#N/A,#N/A,FALSE,"RR";#N/A,#N/A,FALSE,"E1";#N/A,#N/A,FALSE,"E2";#N/A,#N/A,FALSE,"Sj"}</definedName>
    <definedName name="adfadf" hidden="1">{#N/A,#N/A,FALSE,"Fimmár"}</definedName>
    <definedName name="adfadsf" hidden="1">{#N/A,#N/A,FALSE,"L taf";#N/A,#N/A,FALSE,"L útr"}</definedName>
    <definedName name="adfasdf" hidden="1">{#N/A,#N/A,FALSE,"Tsk";#N/A,#N/A,FALSE,"Esk"}</definedName>
    <definedName name="adsfadf" hidden="1">{#N/A,#N/A,FALSE,"Op gj"}</definedName>
    <definedName name="adsfadsf" hidden="1">{#N/A,#N/A,FALSE,"Forsíða";#N/A,#N/A,FALSE,"Index";#N/A,#N/A,FALSE,"Áritun";#N/A,#N/A,FALSE,"----RR";#N/A,#N/A,FALSE,"ER 1";#N/A,#N/A,FALSE,"ER 2";#N/A,#N/A,FALSE,"Sjóðstreymi";#N/A,#N/A,FALSE,"Skýringar"}</definedName>
    <definedName name="adsfasdfdsf" hidden="1">{#N/A,#N/A,FALSE,"AÐB";#N/A,#N/A,FALSE,"LOF"}</definedName>
    <definedName name="afadf" hidden="1">{#N/A,#N/A,FALSE,"Fyr"}</definedName>
    <definedName name="apr">178.4</definedName>
    <definedName name="AS2DocOpenMode" hidden="1">"AS2DocumentEdit"</definedName>
    <definedName name="AS2HasNoAutoHeaderFooter">"OFF"</definedName>
    <definedName name="asd" hidden="1">{#N/A,#N/A,FALSE,"F";#N/A,#N/A,FALSE,"E";#N/A,#N/A,FALSE,"S";#N/A,#N/A,FALSE,"Á";#N/A,#N/A,FALSE,"RR";#N/A,#N/A,FALSE,"E1";#N/A,#N/A,FALSE,"E2";#N/A,#N/A,FALSE,"Sj";#N/A,#N/A,FALSE,"R";#N/A,#N/A,FALSE,"Sk"}</definedName>
    <definedName name="asdfadf" hidden="1">{#N/A,#N/A,FALSE,"Forsíða";#N/A,#N/A,FALSE,"Index";#N/A,#N/A,FALSE,"Skýrsla";#N/A,#N/A,FALSE,"Áritun"}</definedName>
    <definedName name="asdfadsf" hidden="1">{#N/A,#N/A,FALSE,"F";#N/A,#N/A,FALSE,"E";#N/A,#N/A,FALSE,"S";#N/A,#N/A,FALSE,"Á";#N/A,#N/A,FALSE,"RR";#N/A,#N/A,FALSE,"E1";#N/A,#N/A,FALSE,"E2";#N/A,#N/A,FALSE,"Sj";#N/A,#N/A,FALSE,"R";#N/A,#N/A,FALSE,"Sk"}</definedName>
    <definedName name="ATH">{#N/A,#N/A,FALSE,"94-95";"SAMANDR",#N/A,FALSE,"94-95"}</definedName>
    <definedName name="águst">180.1</definedName>
    <definedName name="ársins">119.5/194</definedName>
    <definedName name="bb" hidden="1">{#N/A,#N/A,FALSE,"Forsíða";#N/A,#N/A,FALSE,"Index";#N/A,#N/A,FALSE,"Skýrsla";#N/A,#N/A,FALSE,"Áritun";#N/A,#N/A,FALSE,"----RR";#N/A,#N/A,FALSE,"ER 1";#N/A,#N/A,FALSE,"ER 2";#N/A,#N/A,FALSE,"Sjóðstreymi";#N/A,#N/A,FALSE,"Skýringar"}</definedName>
    <definedName name="bid" localSheetId="1">(#REF!-#REF!-#REF!-#REF!-1)</definedName>
    <definedName name="bid">(#REF!-#REF!-#REF!-#REF!-1)</definedName>
    <definedName name="bonds">[2]Skýringar!$N$255,[2]Skýringar!$N$310</definedName>
    <definedName name="bonds_uh">[2]Skýringar!$P$255,[2]Skýringar!$P$310</definedName>
    <definedName name="colQ1Rek">[3]!colQ1Rek</definedName>
    <definedName name="colQ2Rek">[3]!colQ2Rek</definedName>
    <definedName name="colQ3Rek">[3]!colQ3Rek</definedName>
    <definedName name="colQ4Rek">[3]!colQ4Rek</definedName>
    <definedName name="colTotalRek">[3]!colTotalRek</definedName>
    <definedName name="d.rekkostn" localSheetId="1">+SUM('[1]1400'!#REF!)+SUM('[1]1400'!#REF!)</definedName>
    <definedName name="d.rekkostn">+SUM('[1]1400'!#REF!)+SUM('[1]1400'!#REF!)</definedName>
    <definedName name="dagaríári">365</definedName>
    <definedName name="dagur" localSheetId="1">DAY(#REF!)</definedName>
    <definedName name="dagur">DAY(#REF!)</definedName>
    <definedName name="des">181.7</definedName>
    <definedName name="dfg" hidden="1">{#N/A,#N/A,FALSE,"F";#N/A,#N/A,FALSE,"E";#N/A,#N/A,FALSE,"S";#N/A,#N/A,FALSE,"Á";#N/A,#N/A,FALSE,"RR";#N/A,#N/A,FALSE,"E1";#N/A,#N/A,FALSE,"E2";#N/A,#N/A,FALSE,"Sj";#N/A,#N/A,FALSE,"R";#N/A,#N/A,FALSE,"Sk"}</definedName>
    <definedName name="endurmat09">199.5/194</definedName>
    <definedName name="endurmat12">202.1/194</definedName>
    <definedName name="equity_instr" localSheetId="1">[2]Skýringar!#REF!,[2]Skýringar!#REF!</definedName>
    <definedName name="equity_instr">[2]Skýringar!#REF!,[2]Skýringar!#REF!</definedName>
    <definedName name="f.sala" localSheetId="1">SUM('[1]1400'!#REF!)</definedName>
    <definedName name="f.sala">SUM('[1]1400'!#REF!)</definedName>
    <definedName name="feb">178.4</definedName>
    <definedName name="fhj" hidden="1">{#N/A,#N/A,FALSE,"Op gj"}</definedName>
    <definedName name="form">[4]RSK103!$Y$66:$AJ$111,[4]RSK103!$AK$112:$AO$144</definedName>
    <definedName name="fsdfsd" hidden="1">{#N/A,#N/A,FALSE,"Tsk";#N/A,#N/A,FALSE,"Esk"}</definedName>
    <definedName name="gfgf">[5]RSK101!$A$1:$H$40,[5]RSK101!$A$41:$H$82,[5]RSK101!$J$1:$Q$40,[5]RSK101!$J$41:$Q$81,[5]RSK101!$A$83:'[5]RSK101'!$H$123,[5]RSK101!$A$124:$H$174</definedName>
    <definedName name="grunnst">199.1</definedName>
    <definedName name="grunnstudull">177.8</definedName>
    <definedName name="hagn_arsins">[4]RSK103!$G$38-SUM([4]RSK103!$M$32:$M$35)</definedName>
    <definedName name="handrit">[4]RSK103!$A$1:$M$64,[4]RSK103!$N$1:$U$64</definedName>
    <definedName name="hh" hidden="1">{#N/A,#N/A,FALSE,"5"}</definedName>
    <definedName name="hhhh" hidden="1">{#N/A,#N/A,FALSE,"AÐB";#N/A,#N/A,FALSE,"LOF"}</definedName>
    <definedName name="hhhhh" hidden="1">{#N/A,#N/A,FALSE,"Sk"}</definedName>
    <definedName name="hjhhh" hidden="1">{#N/A,#N/A,FALSE,"Forsíða";#N/A,#N/A,FALSE,"Index";#N/A,#N/A,FALSE,"Áritun";#N/A,#N/A,FALSE,"----RR";#N/A,#N/A,FALSE,"ER 1";#N/A,#N/A,FALSE,"ER 2";#N/A,#N/A,FALSE,"Sjóðstreymi";#N/A,#N/A,FALSE,"Skýringar"}</definedName>
    <definedName name="innfl.sala" localSheetId="1">SUM('[1]1400'!#REF!)</definedName>
    <definedName name="innfl.sala">SUM('[1]1400'!#REF!)</definedName>
    <definedName name="jan">177.8</definedName>
    <definedName name="jul">179.8</definedName>
    <definedName name="jun">179.4</definedName>
    <definedName name="laal" hidden="1">{#N/A,#N/A,FALSE,"94-95";"SAMANDR",#N/A,FALSE,"94-95"}</definedName>
    <definedName name="lilkli" localSheetId="1">[6]a1!$A$1:$G$177,[6]a1!#REF!,#REF!,[6]a1!$J$179:$K$215,[6]a1!$M$250:$M$266</definedName>
    <definedName name="lilkli">[6]a1!$A$1:$G$177,[6]a1!#REF!,#REF!,[6]a1!$J$179:$K$215,[6]a1!$M$250:$M$266</definedName>
    <definedName name="lksjfd" hidden="1">{#N/A,#N/A,FALSE,"Forsíða";#N/A,#N/A,FALSE,"Index";#N/A,#N/A,FALSE,"Skýrsla";#N/A,#N/A,FALSE,"Áritun";#N/A,#N/A,FALSE,"----RR";#N/A,#N/A,FALSE,"ER 1";#N/A,#N/A,FALSE,"ER 2";#N/A,#N/A,FALSE,"Sjóðstreymi";#N/A,#N/A,FALSE,"Rs.aðf";#N/A,#N/A,FALSE,"Skýringar"}</definedName>
    <definedName name="lll" hidden="1">{#N/A,#N/A,FALSE,"5"}</definedName>
    <definedName name="llllll" hidden="1">{#N/A,#N/A,FALSE,"----RR";#N/A,#N/A,FALSE,"ER 1";#N/A,#N/A,FALSE,"ER 2";#N/A,#N/A,FALSE,"Sjóðstreymi"}</definedName>
    <definedName name="lv.sala" localSheetId="1">SUM('[1]1400'!#REF!)</definedName>
    <definedName name="lv.sala">SUM('[1]1400'!#REF!)</definedName>
    <definedName name="m.sala" localSheetId="1">SUM('[1]1400'!#REF!)</definedName>
    <definedName name="m.sala">SUM('[1]1400'!#REF!)</definedName>
    <definedName name="mai">179.7</definedName>
    <definedName name="mars">178.5</definedName>
    <definedName name="mán1">12</definedName>
    <definedName name="mán10">3</definedName>
    <definedName name="mán11">2</definedName>
    <definedName name="mán12">1</definedName>
    <definedName name="mán2">11</definedName>
    <definedName name="mán3">10</definedName>
    <definedName name="mán4">9</definedName>
    <definedName name="mán5">8</definedName>
    <definedName name="mán6">7</definedName>
    <definedName name="mán7">6</definedName>
    <definedName name="mán8">5</definedName>
    <definedName name="mán9">4</definedName>
    <definedName name="medalverdlag">179.95</definedName>
    <definedName name="millif.rekkostn" localSheetId="1">+SUM('[1]1400'!#REF!)</definedName>
    <definedName name="millif.rekkostn">+SUM('[1]1400'!#REF!)</definedName>
    <definedName name="n_NetGainAssetsFVThrPL">"'Notes english'!$P$238:$P$239"</definedName>
    <definedName name="nn" hidden="1">{#N/A,#N/A,FALSE,"L taf";#N/A,#N/A,FALSE,"L útr"}</definedName>
    <definedName name="nnn" hidden="1">{#N/A,#N/A,FALSE,"Op gj"}</definedName>
    <definedName name="nnnnn" hidden="1">{#N/A,#N/A,FALSE,"Sk"}</definedName>
    <definedName name="nóv">181.9</definedName>
    <definedName name="okt">181.3</definedName>
    <definedName name="Orlof" hidden="1">{#N/A,#N/A,FALSE,"Forsíða";#N/A,#N/A,FALSE,"Index";#N/A,#N/A,FALSE,"Skýrsla";#N/A,#N/A,FALSE,"Áritun";#N/A,#N/A,FALSE,"----RR";#N/A,#N/A,FALSE,"ER 1";#N/A,#N/A,FALSE,"ER 2";#N/A,#N/A,FALSE,"Sjóðstreymi";#N/A,#N/A,FALSE,"Rs.aðf";#N/A,#N/A,FALSE,"Skýringar"}</definedName>
    <definedName name="Orlofsk" hidden="1">{#N/A,#N/A,FALSE,"Forsíða";#N/A,#N/A,FALSE,"Index";#N/A,#N/A,FALSE,"Áritun";#N/A,#N/A,FALSE,"----RR";#N/A,#N/A,FALSE,"ER 1";#N/A,#N/A,FALSE,"ER 2";#N/A,#N/A,FALSE,"Sjóðstreymi";#N/A,#N/A,FALSE,"Skýringar"}</definedName>
    <definedName name="_xlnm.Print_Area" localSheetId="1">Ársreikningur!$A$1:$N$121</definedName>
    <definedName name="_xlnm.Print_Area" localSheetId="0">'Verkefni 1'!$A$1:$K$140</definedName>
    <definedName name="Print_Area1" localSheetId="1">#REF!,#REF!</definedName>
    <definedName name="Print_Area1">#REF!,#REF!</definedName>
    <definedName name="reikn">'[1]1410'!$A$1:$I$211,'[1]1410'!$L$212:$U$504</definedName>
    <definedName name="rekstur">[3]!Rekstur</definedName>
    <definedName name="rgfd" hidden="1">{#N/A,#N/A,FALSE,"5"}</definedName>
    <definedName name="rrr" hidden="1">{#N/A,#N/A,FALSE,"Fyr"}</definedName>
    <definedName name="S">[7]ELFUR!$A$1:$E$178,[7]ELFUR!$G$179:$O$229,[7]ELFUR!$T$230:$V$344</definedName>
    <definedName name="s.sala" localSheetId="1">SUM('[1]1400'!#REF!)</definedName>
    <definedName name="s.sala">SUM('[1]1400'!#REF!)</definedName>
    <definedName name="Samt.ÖnnurBréf" localSheetId="1">#REF!,#REF!,#REF!,#REF!</definedName>
    <definedName name="Samt.ÖnnurBréf">#REF!,#REF!,#REF!,#REF!</definedName>
    <definedName name="samv.sala" localSheetId="1">SUM('[1]1400'!#REF!)</definedName>
    <definedName name="samv.sala">SUM('[1]1400'!#REF!)</definedName>
    <definedName name="SAPBEXdnldView" hidden="1">"1S58UHVMFMZ4N40XIDIHPL4I5"</definedName>
    <definedName name="SAPBEXsysID" hidden="1">"BWT"</definedName>
    <definedName name="sdf" hidden="1">{#N/A,#N/A,FALSE,"Sk"}</definedName>
    <definedName name="sdfg" hidden="1">{#N/A,#N/A,FALSE,"----RR";#N/A,#N/A,FALSE,"ER 1";#N/A,#N/A,FALSE,"ER 2";#N/A,#N/A,FALSE,"Sjóðstreymi"}</definedName>
    <definedName name="sept">180.6</definedName>
    <definedName name="sfdgdfg" hidden="1">{#N/A,#N/A,FALSE,"Forsíða";#N/A,#N/A,FALSE,"Index";#N/A,#N/A,FALSE,"Skýrsla";#N/A,#N/A,FALSE,"Áritun"}</definedName>
    <definedName name="sfg" hidden="1">{#N/A,#N/A,FALSE,"Tsk";#N/A,#N/A,FALSE,"Esk"}</definedName>
    <definedName name="sfgs" hidden="1">{#N/A,#N/A,FALSE,"Sk"}</definedName>
    <definedName name="sfgsfg" hidden="1">{#N/A,#N/A,FALSE,"RSK fyrn.skýrsla"}</definedName>
    <definedName name="shares" localSheetId="1">[2]Skýringar!#REF!,[2]Skýringar!$N$311</definedName>
    <definedName name="shares">[2]Skýringar!#REF!,[2]Skýringar!$N$311</definedName>
    <definedName name="sharesNvarInt" localSheetId="1">[2]Skýringar!#REF!,[2]Skýringar!$N$311:$N$311,[2]Skýringar!#REF!</definedName>
    <definedName name="sharesNvarInt">[2]Skýringar!#REF!,[2]Skýringar!$N$311:$N$311,[2]Skýringar!#REF!</definedName>
    <definedName name="sharesNvarInt_uh" localSheetId="1">[2]Skýringar!#REF!,[2]Skýringar!$P$311:$P$311,[2]Skýringar!#REF!</definedName>
    <definedName name="sharesNvarInt_uh">[2]Skýringar!#REF!,[2]Skýringar!$P$311:$P$311,[2]Skýringar!#REF!</definedName>
    <definedName name="Skbr3" hidden="1">{#N/A,#N/A,FALSE,"Aging Summary";#N/A,#N/A,FALSE,"Ratio Analysis";#N/A,#N/A,FALSE,"Test 120 Day Accts";#N/A,#N/A,FALSE,"Tickmarks"}</definedName>
    <definedName name="Sun2.Sjálfskuldar" localSheetId="1">#REF!,#REF!</definedName>
    <definedName name="Sun2.Sjálfskuldar">#REF!,#REF!</definedName>
    <definedName name="Sund2.Fasteign" localSheetId="1">#REF!,#REF!</definedName>
    <definedName name="Sund2.Fasteign">#REF!,#REF!</definedName>
    <definedName name="Sund2.Lánastofnana" localSheetId="1">#REF!,#REF!,#REF!</definedName>
    <definedName name="Sund2.Lánastofnana">#REF!,#REF!,#REF!</definedName>
    <definedName name="Sund2.Ríkis" localSheetId="1">SUM(#REF!)</definedName>
    <definedName name="Sund2.Ríkis">SUM(#REF!)</definedName>
    <definedName name="sv.sala" localSheetId="1">SUM('[1]1400'!#REF!)</definedName>
    <definedName name="sv.sala">SUM('[1]1400'!#REF!)</definedName>
    <definedName name="TextRefCopyRangeCount" hidden="1">1</definedName>
    <definedName name="th.sala" localSheetId="1">SUM('[1]1400'!#REF!)</definedName>
    <definedName name="th.sala">SUM('[1]1400'!#REF!)</definedName>
    <definedName name="uppgjman">4</definedName>
    <definedName name="uppgjorsstudull">181.4</definedName>
    <definedName name="v.afskr_kr" localSheetId="1">+SUM('[1]1400'!#REF!)</definedName>
    <definedName name="v.afskr_kr">+SUM('[1]1400'!#REF!)</definedName>
    <definedName name="v.sala">SUM('[1]1400'!$V$8:$V$10)</definedName>
    <definedName name="vv.sala" localSheetId="1">SUM('[1]1400'!#REF!)</definedName>
    <definedName name="vv.sala">SUM('[1]1400'!#REF!)</definedName>
    <definedName name="vverk.sala" localSheetId="1">SUM('[1]1400'!#REF!)</definedName>
    <definedName name="vverk.sala">SUM('[1]1400'!#REF!)</definedName>
    <definedName name="wrn.5._.ára._.yfirlit." hidden="1">{#N/A,#N/A,FALSE,"5"}</definedName>
    <definedName name="wrn.Aðalbók._.og._.lokafærslur." hidden="1">{#N/A,#N/A,FALSE,"AÐB";#N/A,#N/A,FALSE,"LOF"}</definedName>
    <definedName name="wrn.Aging._.and._.Trend._.Analysis." hidden="1">{#N/A,#N/A,FALSE,"Aging Summary";#N/A,#N/A,FALSE,"Ratio Analysis";#N/A,#N/A,FALSE,"Test 120 Day Accts";#N/A,#N/A,FALSE,"Tickmarks"}</definedName>
    <definedName name="wrn.Allur._.ársreikningur." hidden="1">{#N/A,#N/A,FALSE,"F";#N/A,#N/A,FALSE,"E";#N/A,#N/A,FALSE,"S";#N/A,#N/A,FALSE,"Á";#N/A,#N/A,FALSE,"RR";#N/A,#N/A,FALSE,"E1";#N/A,#N/A,FALSE,"E2";#N/A,#N/A,FALSE,"Sj";#N/A,#N/A,FALSE,"R";#N/A,#N/A,FALSE,"Sk"}</definedName>
    <definedName name="wrn.Ársreikn.._.án._.reikningsskilaaðf.." hidden="1">{#N/A,#N/A,FALSE,"Forsíða";#N/A,#N/A,FALSE,"Index";#N/A,#N/A,FALSE,"Skýrsla";#N/A,#N/A,FALSE,"Áritun";#N/A,#N/A,FALSE,"----RR";#N/A,#N/A,FALSE,"ER 1";#N/A,#N/A,FALSE,"ER 2";#N/A,#N/A,FALSE,"Sjóðstreymi";#N/A,#N/A,FALSE,"Skýringar"}</definedName>
    <definedName name="wrn.Ársreikn.._.án._.skýrslu._.stj.._.og._.reiknskaðf." hidden="1">{#N/A,#N/A,FALSE,"Forsíða";#N/A,#N/A,FALSE,"Index";#N/A,#N/A,FALSE,"Áritun";#N/A,#N/A,FALSE,"----RR";#N/A,#N/A,FALSE,"ER 1";#N/A,#N/A,FALSE,"ER 2";#N/A,#N/A,FALSE,"Sjóðstreymi";#N/A,#N/A,FALSE,"Skýringar"}</definedName>
    <definedName name="wrn.Ársreikn._.án._.skýrslu._.stjórnar." hidden="1">{#N/A,#N/A,FALSE,"Forsíða";#N/A,#N/A,FALSE,"Index";#N/A,#N/A,FALSE,"Áritun";#N/A,#N/A,FALSE,"----RR";#N/A,#N/A,FALSE,"ER 1";#N/A,#N/A,FALSE,"ER 2";#N/A,#N/A,FALSE,"Sjóðstreymi";#N/A,#N/A,FALSE,"Rs.aðf";#N/A,#N/A,FALSE,"Skýringar"}</definedName>
    <definedName name="wrn.Fimma._.ára._.yfirlit." hidden="1">{#N/A,#N/A,FALSE,"Fimmár"}</definedName>
    <definedName name="wrn.Fors.._.yfirlit._.skýrsl.._.áritun." hidden="1">{#N/A,#N/A,FALSE,"Forsíða";#N/A,#N/A,FALSE,"Index";#N/A,#N/A,FALSE,"Skýrsla";#N/A,#N/A,FALSE,"Áritun"}</definedName>
    <definedName name="wrn.Fyrningarskýrsla." hidden="1">{#N/A,#N/A,FALSE,"Fyr"}</definedName>
    <definedName name="wrn.Lánatafla._.og._.lánaútreikningur." hidden="1">{#N/A,#N/A,FALSE,"L taf";#N/A,#N/A,FALSE,"L útr"}</definedName>
    <definedName name="wrn.Opinber._.gjöld." hidden="1">{#N/A,#N/A,FALSE,"Op gj"}</definedName>
    <definedName name="wrn.Rekstrarkall." hidden="1">{#N/A,#N/A,FALSE,"ER";#N/A,#N/A,FALSE,"RR";#N/A,#N/A,FALSE,"--Bó";#N/A,#N/A,FALSE,"Að--";#N/A,#N/A,FALSE,"VSK"}</definedName>
    <definedName name="wrn.RR._.ER._.Sjóðstreymi." hidden="1">{#N/A,#N/A,FALSE,"RR";#N/A,#N/A,FALSE,"E1";#N/A,#N/A,FALSE,"E2";#N/A,#N/A,FALSE,"Sj"}</definedName>
    <definedName name="wrn.RSK._.fyrningarskýrsla." hidden="1">{#N/A,#N/A,FALSE,"RSK fyrn.skýrsla"}</definedName>
    <definedName name="wrn.SAMANDR." hidden="1">{#N/A,#N/A,FALSE,"94-95";"SAMANDR",#N/A,FALSE,"94-95"}</definedName>
    <definedName name="wrn.Skattar._.ársins." hidden="1">{#N/A,#N/A,FALSE,"Tsk";#N/A,#N/A,FALSE,"Esk"}</definedName>
    <definedName name="wrn.Skýringar." hidden="1">{#N/A,#N/A,FALSE,"Sk"}</definedName>
    <definedName name="ww" hidden="1">{#N/A,#N/A,FALSE,"RR";#N/A,#N/A,FALSE,"E1";#N/A,#N/A,FALSE,"E2";#N/A,#N/A,FALSE,"Sj"}</definedName>
    <definedName name="XREF_COLUMN_1" localSheetId="1" hidden="1">#REF!</definedName>
    <definedName name="XREF_COLUMN_1" hidden="1">#REF!</definedName>
    <definedName name="XREF_COLUMN_2" localSheetId="1" hidden="1">#REF!</definedName>
    <definedName name="XREF_COLUMN_2" hidden="1">#REF!</definedName>
    <definedName name="XREF_COLUMN_3" localSheetId="1" hidden="1">#REF!</definedName>
    <definedName name="XREF_COLUMN_3" hidden="1">#REF!</definedName>
    <definedName name="XREF_COLUMN_4" localSheetId="1" hidden="1">#REF!</definedName>
    <definedName name="XREF_COLUMN_4" hidden="1">#REF!</definedName>
    <definedName name="XREF_COLUMN_5" localSheetId="1" hidden="1">#REF!</definedName>
    <definedName name="XREF_COLUMN_5" hidden="1">#REF!</definedName>
    <definedName name="XRefActiveRow" localSheetId="1" hidden="1">#REF!</definedName>
    <definedName name="XRefActiveRow" hidden="1">#REF!</definedName>
    <definedName name="XRefColumnsCount" hidden="1">5</definedName>
    <definedName name="XRefCopy11" localSheetId="1" hidden="1">#REF!</definedName>
    <definedName name="XRefCopy11" hidden="1">#REF!</definedName>
    <definedName name="XRefCopy11Row" localSheetId="1" hidden="1">#REF!</definedName>
    <definedName name="XRefCopy11Row" hidden="1">#REF!</definedName>
    <definedName name="XRefCopy12" localSheetId="1" hidden="1">#REF!</definedName>
    <definedName name="XRefCopy12" hidden="1">#REF!</definedName>
    <definedName name="XRefCopy12Row" localSheetId="1" hidden="1">#REF!</definedName>
    <definedName name="XRefCopy12Row" hidden="1">#REF!</definedName>
    <definedName name="XRefCopy13" localSheetId="1" hidden="1">#REF!</definedName>
    <definedName name="XRefCopy13" hidden="1">#REF!</definedName>
    <definedName name="XRefCopy13Row" localSheetId="1" hidden="1">#REF!</definedName>
    <definedName name="XRefCopy13Row" hidden="1">#REF!</definedName>
    <definedName name="XRefCopy14" localSheetId="1" hidden="1">#REF!</definedName>
    <definedName name="XRefCopy14" hidden="1">#REF!</definedName>
    <definedName name="XRefCopy14Row" localSheetId="1" hidden="1">#REF!</definedName>
    <definedName name="XRefCopy14Row" hidden="1">#REF!</definedName>
    <definedName name="XRefCopy15" localSheetId="1" hidden="1">#REF!</definedName>
    <definedName name="XRefCopy15" hidden="1">#REF!</definedName>
    <definedName name="XRefCopy15Row" localSheetId="1" hidden="1">#REF!</definedName>
    <definedName name="XRefCopy15Row" hidden="1">#REF!</definedName>
    <definedName name="XRefCopy16" localSheetId="1" hidden="1">#REF!</definedName>
    <definedName name="XRefCopy16" hidden="1">#REF!</definedName>
    <definedName name="XRefCopy16Row" localSheetId="1" hidden="1">#REF!</definedName>
    <definedName name="XRefCopy16Row" hidden="1">#REF!</definedName>
    <definedName name="XRefCopy17" localSheetId="1" hidden="1">#REF!</definedName>
    <definedName name="XRefCopy17" hidden="1">#REF!</definedName>
    <definedName name="XRefCopy17Row" localSheetId="1" hidden="1">#REF!</definedName>
    <definedName name="XRefCopy17Row" hidden="1">#REF!</definedName>
    <definedName name="XRefCopy18" localSheetId="1" hidden="1">#REF!</definedName>
    <definedName name="XRefCopy18" hidden="1">#REF!</definedName>
    <definedName name="XRefCopy18Row" localSheetId="1" hidden="1">#REF!</definedName>
    <definedName name="XRefCopy18Row" hidden="1">#REF!</definedName>
    <definedName name="XRefCopy19" localSheetId="1" hidden="1">#REF!</definedName>
    <definedName name="XRefCopy19" hidden="1">#REF!</definedName>
    <definedName name="XRefCopy20" localSheetId="1" hidden="1">#REF!</definedName>
    <definedName name="XRefCopy20" hidden="1">#REF!</definedName>
    <definedName name="XRefCopy20Row" localSheetId="1" hidden="1">#REF!</definedName>
    <definedName name="XRefCopy20Row" hidden="1">#REF!</definedName>
    <definedName name="XRefCopy21" localSheetId="1" hidden="1">#REF!</definedName>
    <definedName name="XRefCopy21" hidden="1">#REF!</definedName>
    <definedName name="XRefCopy21Row" localSheetId="1" hidden="1">#REF!</definedName>
    <definedName name="XRefCopy21Row" hidden="1">#REF!</definedName>
    <definedName name="XRefCopy22" localSheetId="1" hidden="1">#REF!</definedName>
    <definedName name="XRefCopy22" hidden="1">#REF!</definedName>
    <definedName name="XRefCopy22Row" localSheetId="1" hidden="1">#REF!</definedName>
    <definedName name="XRefCopy22Row" hidden="1">#REF!</definedName>
    <definedName name="XRefCopy23" localSheetId="1" hidden="1">#REF!</definedName>
    <definedName name="XRefCopy23" hidden="1">#REF!</definedName>
    <definedName name="XRefCopy24" localSheetId="1" hidden="1">#REF!</definedName>
    <definedName name="XRefCopy24" hidden="1">#REF!</definedName>
    <definedName name="XRefCopy24Row" localSheetId="1" hidden="1">#REF!</definedName>
    <definedName name="XRefCopy24Row" hidden="1">#REF!</definedName>
    <definedName name="XRefCopy25" localSheetId="1" hidden="1">#REF!</definedName>
    <definedName name="XRefCopy25" hidden="1">#REF!</definedName>
    <definedName name="XRefCopy25Row" localSheetId="1" hidden="1">#REF!</definedName>
    <definedName name="XRefCopy25Row" hidden="1">#REF!</definedName>
    <definedName name="XRefCopy26" localSheetId="1" hidden="1">#REF!</definedName>
    <definedName name="XRefCopy26" hidden="1">#REF!</definedName>
    <definedName name="XRefCopy26Row" localSheetId="1" hidden="1">#REF!</definedName>
    <definedName name="XRefCopy26Row" hidden="1">#REF!</definedName>
    <definedName name="XRefCopy27" localSheetId="1" hidden="1">#REF!</definedName>
    <definedName name="XRefCopy27" hidden="1">#REF!</definedName>
    <definedName name="XRefCopy27Row" localSheetId="1" hidden="1">#REF!</definedName>
    <definedName name="XRefCopy27Row" hidden="1">#REF!</definedName>
    <definedName name="XRefCopy28" localSheetId="1" hidden="1">#REF!</definedName>
    <definedName name="XRefCopy28" hidden="1">#REF!</definedName>
    <definedName name="XRefCopy30" localSheetId="1" hidden="1">#REF!</definedName>
    <definedName name="XRefCopy30" hidden="1">#REF!</definedName>
    <definedName name="XRefCopy31" localSheetId="1" hidden="1">#REF!</definedName>
    <definedName name="XRefCopy31" hidden="1">#REF!</definedName>
    <definedName name="XRefCopy31Row" localSheetId="1" hidden="1">#REF!</definedName>
    <definedName name="XRefCopy31Row" hidden="1">#REF!</definedName>
    <definedName name="XRefCopy32" localSheetId="1" hidden="1">#REF!</definedName>
    <definedName name="XRefCopy32" hidden="1">#REF!</definedName>
    <definedName name="XRefCopy32Row" localSheetId="1" hidden="1">#REF!</definedName>
    <definedName name="XRefCopy32Row" hidden="1">#REF!</definedName>
    <definedName name="XRefCopy33" localSheetId="1" hidden="1">#REF!</definedName>
    <definedName name="XRefCopy33" hidden="1">#REF!</definedName>
    <definedName name="XRefCopy33Row" localSheetId="1" hidden="1">#REF!</definedName>
    <definedName name="XRefCopy33Row" hidden="1">#REF!</definedName>
    <definedName name="XRefCopy34" localSheetId="1" hidden="1">#REF!</definedName>
    <definedName name="XRefCopy34" hidden="1">#REF!</definedName>
    <definedName name="XRefCopy34Row" localSheetId="1" hidden="1">#REF!</definedName>
    <definedName name="XRefCopy34Row" hidden="1">#REF!</definedName>
    <definedName name="XRefCopy35" localSheetId="1" hidden="1">#REF!</definedName>
    <definedName name="XRefCopy35" hidden="1">#REF!</definedName>
    <definedName name="XRefCopy35Row" localSheetId="1" hidden="1">#REF!</definedName>
    <definedName name="XRefCopy35Row" hidden="1">#REF!</definedName>
    <definedName name="XRefCopy36" localSheetId="1" hidden="1">#REF!</definedName>
    <definedName name="XRefCopy36" hidden="1">#REF!</definedName>
    <definedName name="XRefCopy36Row" localSheetId="1" hidden="1">#REF!</definedName>
    <definedName name="XRefCopy36Row" hidden="1">#REF!</definedName>
    <definedName name="XRefCopy37" localSheetId="1" hidden="1">#REF!</definedName>
    <definedName name="XRefCopy37" hidden="1">#REF!</definedName>
    <definedName name="XRefCopy37Row" localSheetId="1" hidden="1">#REF!</definedName>
    <definedName name="XRefCopy37Row" hidden="1">#REF!</definedName>
    <definedName name="XRefCopy38" localSheetId="1" hidden="1">#REF!</definedName>
    <definedName name="XRefCopy38" hidden="1">#REF!</definedName>
    <definedName name="XRefCopy38Row" localSheetId="1" hidden="1">#REF!</definedName>
    <definedName name="XRefCopy38Row" hidden="1">#REF!</definedName>
    <definedName name="XRefCopy39" localSheetId="1" hidden="1">#REF!</definedName>
    <definedName name="XRefCopy39" hidden="1">#REF!</definedName>
    <definedName name="XRefCopy39Row" localSheetId="1" hidden="1">#REF!</definedName>
    <definedName name="XRefCopy39Row" hidden="1">#REF!</definedName>
    <definedName name="XRefCopy4" localSheetId="1" hidden="1">#REF!</definedName>
    <definedName name="XRefCopy4" hidden="1">#REF!</definedName>
    <definedName name="XRefCopy40" localSheetId="1" hidden="1">#REF!</definedName>
    <definedName name="XRefCopy40" hidden="1">#REF!</definedName>
    <definedName name="XRefCopy40Row" localSheetId="1" hidden="1">#REF!</definedName>
    <definedName name="XRefCopy40Row" hidden="1">#REF!</definedName>
    <definedName name="XRefCopy41" localSheetId="1" hidden="1">#REF!</definedName>
    <definedName name="XRefCopy41" hidden="1">#REF!</definedName>
    <definedName name="XRefCopy41Row" localSheetId="1" hidden="1">#REF!</definedName>
    <definedName name="XRefCopy41Row" hidden="1">#REF!</definedName>
    <definedName name="XRefCopy42" localSheetId="1" hidden="1">#REF!</definedName>
    <definedName name="XRefCopy42" hidden="1">#REF!</definedName>
    <definedName name="XRefCopy42Row" localSheetId="1" hidden="1">#REF!</definedName>
    <definedName name="XRefCopy42Row" hidden="1">#REF!</definedName>
    <definedName name="XRefCopy43" localSheetId="1" hidden="1">#REF!</definedName>
    <definedName name="XRefCopy43" hidden="1">#REF!</definedName>
    <definedName name="XRefCopy43Row" localSheetId="1" hidden="1">#REF!</definedName>
    <definedName name="XRefCopy43Row" hidden="1">#REF!</definedName>
    <definedName name="XRefCopy44" localSheetId="1" hidden="1">#REF!</definedName>
    <definedName name="XRefCopy44" hidden="1">#REF!</definedName>
    <definedName name="XRefCopy44Row" localSheetId="1" hidden="1">#REF!</definedName>
    <definedName name="XRefCopy44Row" hidden="1">#REF!</definedName>
    <definedName name="XRefCopy46" localSheetId="1" hidden="1">#REF!</definedName>
    <definedName name="XRefCopy46" hidden="1">#REF!</definedName>
    <definedName name="XRefCopy46Row" localSheetId="1" hidden="1">#REF!</definedName>
    <definedName name="XRefCopy46Row" hidden="1">#REF!</definedName>
    <definedName name="XRefCopy47" localSheetId="1" hidden="1">#REF!</definedName>
    <definedName name="XRefCopy47" hidden="1">#REF!</definedName>
    <definedName name="XRefCopy48" localSheetId="1" hidden="1">#REF!</definedName>
    <definedName name="XRefCopy48" hidden="1">#REF!</definedName>
    <definedName name="XRefCopy48Row" localSheetId="1" hidden="1">#REF!</definedName>
    <definedName name="XRefCopy48Row" hidden="1">#REF!</definedName>
    <definedName name="XRefCopy49" localSheetId="1" hidden="1">#REF!</definedName>
    <definedName name="XRefCopy49" hidden="1">#REF!</definedName>
    <definedName name="XRefCopy49Row" localSheetId="1" hidden="1">#REF!</definedName>
    <definedName name="XRefCopy49Row" hidden="1">#REF!</definedName>
    <definedName name="XRefCopy4Row" localSheetId="1" hidden="1">#REF!</definedName>
    <definedName name="XRefCopy4Row" hidden="1">#REF!</definedName>
    <definedName name="XRefCopy5" localSheetId="1" hidden="1">#REF!</definedName>
    <definedName name="XRefCopy5" hidden="1">#REF!</definedName>
    <definedName name="XRefCopy50" localSheetId="1" hidden="1">#REF!</definedName>
    <definedName name="XRefCopy50" hidden="1">#REF!</definedName>
    <definedName name="XRefCopy50Row" localSheetId="1" hidden="1">#REF!</definedName>
    <definedName name="XRefCopy50Row" hidden="1">#REF!</definedName>
    <definedName name="XRefCopy51" localSheetId="1" hidden="1">#REF!</definedName>
    <definedName name="XRefCopy51" hidden="1">#REF!</definedName>
    <definedName name="XRefCopy51Row" localSheetId="1" hidden="1">#REF!</definedName>
    <definedName name="XRefCopy51Row" hidden="1">#REF!</definedName>
    <definedName name="XRefCopy5Row" localSheetId="1" hidden="1">#REF!</definedName>
    <definedName name="XRefCopy5Row" hidden="1">#REF!</definedName>
    <definedName name="XRefCopy6" localSheetId="1" hidden="1">#REF!</definedName>
    <definedName name="XRefCopy6" hidden="1">#REF!</definedName>
    <definedName name="XRefCopy6Row" localSheetId="1" hidden="1">#REF!</definedName>
    <definedName name="XRefCopy6Row" hidden="1">#REF!</definedName>
    <definedName name="XRefCopy7" localSheetId="1" hidden="1">#REF!</definedName>
    <definedName name="XRefCopy7" hidden="1">#REF!</definedName>
    <definedName name="XRefCopy7Row" localSheetId="1" hidden="1">#REF!</definedName>
    <definedName name="XRefCopy7Row" hidden="1">#REF!</definedName>
    <definedName name="XRefCopy8" localSheetId="1" hidden="1">#REF!</definedName>
    <definedName name="XRefCopy8" hidden="1">#REF!</definedName>
    <definedName name="XRefCopy8Row" localSheetId="1" hidden="1">#REF!</definedName>
    <definedName name="XRefCopy8Row" hidden="1">#REF!</definedName>
    <definedName name="XRefCopy9" localSheetId="1" hidden="1">#REF!</definedName>
    <definedName name="XRefCopy9" hidden="1">#REF!</definedName>
    <definedName name="XRefCopy9Row" localSheetId="1" hidden="1">#REF!</definedName>
    <definedName name="XRefCopy9Row" hidden="1">#REF!</definedName>
    <definedName name="XRefCopyRangeCount" hidden="1">51</definedName>
    <definedName name="XRefPaste11" localSheetId="1" hidden="1">#REF!</definedName>
    <definedName name="XRefPaste11" hidden="1">#REF!</definedName>
    <definedName name="XRefPaste11Row" localSheetId="1" hidden="1">#REF!</definedName>
    <definedName name="XRefPaste11Row" hidden="1">#REF!</definedName>
    <definedName name="XRefPaste12" localSheetId="1" hidden="1">#REF!</definedName>
    <definedName name="XRefPaste12" hidden="1">#REF!</definedName>
    <definedName name="XRefPaste12Row" localSheetId="1" hidden="1">#REF!</definedName>
    <definedName name="XRefPaste12Row" hidden="1">#REF!</definedName>
    <definedName name="XRefPaste13" localSheetId="1" hidden="1">#REF!</definedName>
    <definedName name="XRefPaste13" hidden="1">#REF!</definedName>
    <definedName name="XRefPaste13Row" localSheetId="1" hidden="1">#REF!</definedName>
    <definedName name="XRefPaste13Row" hidden="1">#REF!</definedName>
    <definedName name="XRefPaste14" localSheetId="1" hidden="1">#REF!</definedName>
    <definedName name="XRefPaste14" hidden="1">#REF!</definedName>
    <definedName name="XRefPaste14Row" localSheetId="1" hidden="1">#REF!</definedName>
    <definedName name="XRefPaste14Row" hidden="1">#REF!</definedName>
    <definedName name="XRefPaste15" localSheetId="1" hidden="1">#REF!</definedName>
    <definedName name="XRefPaste15" hidden="1">#REF!</definedName>
    <definedName name="XRefPaste15Row" localSheetId="1" hidden="1">#REF!</definedName>
    <definedName name="XRefPaste15Row" hidden="1">#REF!</definedName>
    <definedName name="XRefPaste16" localSheetId="1" hidden="1">#REF!</definedName>
    <definedName name="XRefPaste16" hidden="1">#REF!</definedName>
    <definedName name="XRefPaste16Row" localSheetId="1" hidden="1">#REF!</definedName>
    <definedName name="XRefPaste16Row" hidden="1">#REF!</definedName>
    <definedName name="XRefPaste17" localSheetId="1" hidden="1">#REF!</definedName>
    <definedName name="XRefPaste17" hidden="1">#REF!</definedName>
    <definedName name="XRefPaste17Row" localSheetId="1" hidden="1">#REF!</definedName>
    <definedName name="XRefPaste17Row" hidden="1">#REF!</definedName>
    <definedName name="XRefPaste18" localSheetId="1" hidden="1">#REF!</definedName>
    <definedName name="XRefPaste18" hidden="1">#REF!</definedName>
    <definedName name="XRefPaste18Row" localSheetId="1" hidden="1">#REF!</definedName>
    <definedName name="XRefPaste18Row" hidden="1">#REF!</definedName>
    <definedName name="XRefPaste19" localSheetId="1" hidden="1">#REF!</definedName>
    <definedName name="XRefPaste19" hidden="1">#REF!</definedName>
    <definedName name="XRefPaste19Row" localSheetId="1" hidden="1">#REF!</definedName>
    <definedName name="XRefPaste19Row" hidden="1">#REF!</definedName>
    <definedName name="XRefPaste20" localSheetId="1" hidden="1">#REF!</definedName>
    <definedName name="XRefPaste20" hidden="1">#REF!</definedName>
    <definedName name="XRefPaste20Row" localSheetId="1" hidden="1">#REF!</definedName>
    <definedName name="XRefPaste20Row" hidden="1">#REF!</definedName>
    <definedName name="XRefPaste21" localSheetId="1" hidden="1">#REF!</definedName>
    <definedName name="XRefPaste21" hidden="1">#REF!</definedName>
    <definedName name="XRefPaste21Row" localSheetId="1" hidden="1">#REF!</definedName>
    <definedName name="XRefPaste21Row" hidden="1">#REF!</definedName>
    <definedName name="XRefPaste22" localSheetId="1" hidden="1">#REF!</definedName>
    <definedName name="XRefPaste22" hidden="1">#REF!</definedName>
    <definedName name="XRefPaste22Row" localSheetId="1" hidden="1">#REF!</definedName>
    <definedName name="XRefPaste22Row" hidden="1">#REF!</definedName>
    <definedName name="XRefPaste23" localSheetId="1" hidden="1">#REF!</definedName>
    <definedName name="XRefPaste23" hidden="1">#REF!</definedName>
    <definedName name="XRefPaste23Row" localSheetId="1" hidden="1">#REF!</definedName>
    <definedName name="XRefPaste23Row" hidden="1">#REF!</definedName>
    <definedName name="XRefPaste24" localSheetId="1" hidden="1">#REF!</definedName>
    <definedName name="XRefPaste24" hidden="1">#REF!</definedName>
    <definedName name="XRefPaste24Row" localSheetId="1" hidden="1">#REF!</definedName>
    <definedName name="XRefPaste24Row" hidden="1">#REF!</definedName>
    <definedName name="XRefPaste25" localSheetId="1" hidden="1">#REF!</definedName>
    <definedName name="XRefPaste25" hidden="1">#REF!</definedName>
    <definedName name="XRefPaste25Row" localSheetId="1" hidden="1">#REF!</definedName>
    <definedName name="XRefPaste25Row" hidden="1">#REF!</definedName>
    <definedName name="XRefPaste27" localSheetId="1" hidden="1">#REF!</definedName>
    <definedName name="XRefPaste27" hidden="1">#REF!</definedName>
    <definedName name="XRefPaste27Row" localSheetId="1" hidden="1">#REF!</definedName>
    <definedName name="XRefPaste27Row" hidden="1">#REF!</definedName>
    <definedName name="XRefPaste28" localSheetId="1" hidden="1">#REF!</definedName>
    <definedName name="XRefPaste28" hidden="1">#REF!</definedName>
    <definedName name="XRefPaste28Row" localSheetId="1" hidden="1">#REF!</definedName>
    <definedName name="XRefPaste28Row" hidden="1">#REF!</definedName>
    <definedName name="XRefPaste29" localSheetId="1" hidden="1">#REF!</definedName>
    <definedName name="XRefPaste29" hidden="1">#REF!</definedName>
    <definedName name="XRefPaste29Row" localSheetId="1" hidden="1">#REF!</definedName>
    <definedName name="XRefPaste29Row" hidden="1">#REF!</definedName>
    <definedName name="XRefPaste30" localSheetId="1" hidden="1">#REF!</definedName>
    <definedName name="XRefPaste30" hidden="1">#REF!</definedName>
    <definedName name="XRefPaste30Row" localSheetId="1" hidden="1">#REF!</definedName>
    <definedName name="XRefPaste30Row" hidden="1">#REF!</definedName>
    <definedName name="XRefPaste31" localSheetId="1" hidden="1">#REF!</definedName>
    <definedName name="XRefPaste31" hidden="1">#REF!</definedName>
    <definedName name="XRefPaste31Row" localSheetId="1" hidden="1">#REF!</definedName>
    <definedName name="XRefPaste31Row" hidden="1">#REF!</definedName>
    <definedName name="XRefPaste32" localSheetId="1" hidden="1">#REF!</definedName>
    <definedName name="XRefPaste32" hidden="1">#REF!</definedName>
    <definedName name="XRefPaste32Row" localSheetId="1" hidden="1">#REF!</definedName>
    <definedName name="XRefPaste32Row" hidden="1">#REF!</definedName>
    <definedName name="XRefPaste33" localSheetId="1" hidden="1">#REF!</definedName>
    <definedName name="XRefPaste33" hidden="1">#REF!</definedName>
    <definedName name="XRefPaste33Row" localSheetId="1" hidden="1">#REF!</definedName>
    <definedName name="XRefPaste33Row" hidden="1">#REF!</definedName>
    <definedName name="XRefPaste34" localSheetId="1" hidden="1">#REF!</definedName>
    <definedName name="XRefPaste34" hidden="1">#REF!</definedName>
    <definedName name="XRefPaste34Row" localSheetId="1" hidden="1">#REF!</definedName>
    <definedName name="XRefPaste34Row" hidden="1">#REF!</definedName>
    <definedName name="XRefPaste35" localSheetId="1" hidden="1">#REF!</definedName>
    <definedName name="XRefPaste35" hidden="1">#REF!</definedName>
    <definedName name="XRefPaste35Row" localSheetId="1" hidden="1">#REF!</definedName>
    <definedName name="XRefPaste35Row" hidden="1">#REF!</definedName>
    <definedName name="XRefPaste36" localSheetId="1" hidden="1">#REF!</definedName>
    <definedName name="XRefPaste36" hidden="1">#REF!</definedName>
    <definedName name="XRefPaste36Row" localSheetId="1" hidden="1">#REF!</definedName>
    <definedName name="XRefPaste36Row" hidden="1">#REF!</definedName>
    <definedName name="XRefPaste37" localSheetId="1" hidden="1">#REF!</definedName>
    <definedName name="XRefPaste37" hidden="1">#REF!</definedName>
    <definedName name="XRefPaste37Row" localSheetId="1" hidden="1">#REF!</definedName>
    <definedName name="XRefPaste37Row" hidden="1">#REF!</definedName>
    <definedName name="XRefPaste38" localSheetId="1" hidden="1">#REF!</definedName>
    <definedName name="XRefPaste38" hidden="1">#REF!</definedName>
    <definedName name="XRefPaste38Row" localSheetId="1" hidden="1">#REF!</definedName>
    <definedName name="XRefPaste38Row" hidden="1">#REF!</definedName>
    <definedName name="XRefPaste39" localSheetId="1" hidden="1">#REF!</definedName>
    <definedName name="XRefPaste39" hidden="1">#REF!</definedName>
    <definedName name="XRefPaste39Row" localSheetId="1" hidden="1">#REF!</definedName>
    <definedName name="XRefPaste39Row" hidden="1">#REF!</definedName>
    <definedName name="XRefPaste4" localSheetId="1" hidden="1">#REF!</definedName>
    <definedName name="XRefPaste4" hidden="1">#REF!</definedName>
    <definedName name="XRefPaste40" localSheetId="1" hidden="1">#REF!</definedName>
    <definedName name="XRefPaste40" hidden="1">#REF!</definedName>
    <definedName name="XRefPaste40Row" localSheetId="1" hidden="1">#REF!</definedName>
    <definedName name="XRefPaste40Row" hidden="1">#REF!</definedName>
    <definedName name="XRefPaste42" localSheetId="1" hidden="1">#REF!</definedName>
    <definedName name="XRefPaste42" hidden="1">#REF!</definedName>
    <definedName name="XRefPaste42Row" localSheetId="1" hidden="1">#REF!</definedName>
    <definedName name="XRefPaste42Row" hidden="1">#REF!</definedName>
    <definedName name="XRefPaste43" localSheetId="1" hidden="1">#REF!</definedName>
    <definedName name="XRefPaste43" hidden="1">#REF!</definedName>
    <definedName name="XRefPaste43Row" localSheetId="1" hidden="1">#REF!</definedName>
    <definedName name="XRefPaste43Row" hidden="1">#REF!</definedName>
    <definedName name="XRefPaste44" localSheetId="1" hidden="1">#REF!</definedName>
    <definedName name="XRefPaste44" hidden="1">#REF!</definedName>
    <definedName name="XRefPaste44Row" localSheetId="1" hidden="1">#REF!</definedName>
    <definedName name="XRefPaste44Row" hidden="1">#REF!</definedName>
    <definedName name="XRefPaste45" localSheetId="1" hidden="1">#REF!</definedName>
    <definedName name="XRefPaste45" hidden="1">#REF!</definedName>
    <definedName name="XRefPaste45Row" localSheetId="1" hidden="1">#REF!</definedName>
    <definedName name="XRefPaste45Row" hidden="1">#REF!</definedName>
    <definedName name="XRefPaste46" localSheetId="1" hidden="1">#REF!</definedName>
    <definedName name="XRefPaste46" hidden="1">#REF!</definedName>
    <definedName name="XRefPaste46Row" localSheetId="1" hidden="1">#REF!</definedName>
    <definedName name="XRefPaste46Row" hidden="1">#REF!</definedName>
    <definedName name="XRefPaste4Row" localSheetId="1" hidden="1">#REF!</definedName>
    <definedName name="XRefPaste4Row" hidden="1">#REF!</definedName>
    <definedName name="XRefPaste5" localSheetId="1" hidden="1">#REF!</definedName>
    <definedName name="XRefPaste5" hidden="1">#REF!</definedName>
    <definedName name="XRefPaste5Row" localSheetId="1" hidden="1">#REF!</definedName>
    <definedName name="XRefPaste5Row" hidden="1">#REF!</definedName>
    <definedName name="XRefPaste6" localSheetId="1" hidden="1">#REF!</definedName>
    <definedName name="XRefPaste6" hidden="1">#REF!</definedName>
    <definedName name="XRefPaste6Row" localSheetId="1" hidden="1">#REF!</definedName>
    <definedName name="XRefPaste6Row" hidden="1">#REF!</definedName>
    <definedName name="XRefPaste7" localSheetId="1" hidden="1">#REF!</definedName>
    <definedName name="XRefPaste7" hidden="1">#REF!</definedName>
    <definedName name="XRefPaste7Row" localSheetId="1" hidden="1">#REF!</definedName>
    <definedName name="XRefPaste7Row" hidden="1">#REF!</definedName>
    <definedName name="XRefPaste8" localSheetId="1" hidden="1">#REF!</definedName>
    <definedName name="XRefPaste8" hidden="1">#REF!</definedName>
    <definedName name="XRefPaste8Row" localSheetId="1" hidden="1">#REF!</definedName>
    <definedName name="XRefPaste8Row" hidden="1">#REF!</definedName>
    <definedName name="XRefPaste9" localSheetId="1" hidden="1">#REF!</definedName>
    <definedName name="XRefPaste9" hidden="1">#REF!</definedName>
    <definedName name="XRefPaste9Row" localSheetId="1" hidden="1">#REF!</definedName>
    <definedName name="XRefPaste9Row" hidden="1">#REF!</definedName>
    <definedName name="XRefPasteRangeCount" hidden="1">46</definedName>
    <definedName name="xxx10" hidden="1">{#N/A,#N/A,FALSE,"Fyr"}</definedName>
    <definedName name="xxx12" hidden="1">{#N/A,#N/A,FALSE,"Op gj"}</definedName>
    <definedName name="xxx5" hidden="1">{#N/A,#N/A,FALSE,"Forsíða";#N/A,#N/A,FALSE,"Index";#N/A,#N/A,FALSE,"Skýrsla";#N/A,#N/A,FALSE,"Áritun";#N/A,#N/A,FALSE,"----RR";#N/A,#N/A,FALSE,"ER 1";#N/A,#N/A,FALSE,"ER 2";#N/A,#N/A,FALSE,"Sjóðstreymi";#N/A,#N/A,FALSE,"Skýringar"}</definedName>
    <definedName name="xxx7" hidden="1">{#N/A,#N/A,FALSE,"Forsíða";#N/A,#N/A,FALSE,"Index";#N/A,#N/A,FALSE,"Áritun";#N/A,#N/A,FALSE,"----RR";#N/A,#N/A,FALSE,"ER 1";#N/A,#N/A,FALSE,"ER 2";#N/A,#N/A,FALSE,"Sjóðstreymi";#N/A,#N/A,FALSE,"Rs.aðf";#N/A,#N/A,FALSE,"Skýringar"}</definedName>
    <definedName name="xxx8" hidden="1">{#N/A,#N/A,FALSE,"Fimmár"}</definedName>
    <definedName name="xxxx13" hidden="1">{#N/A,#N/A,FALSE,"RR";#N/A,#N/A,FALSE,"E1";#N/A,#N/A,FALSE,"E2";#N/A,#N/A,FALSE,"Sj"}</definedName>
    <definedName name="xxxx14" hidden="1">{#N/A,#N/A,FALSE,"RSK fyrn.skýrsla"}</definedName>
    <definedName name="xxxx15" hidden="1">{#N/A,#N/A,FALSE,"Tsk";#N/A,#N/A,FALSE,"Esk"}</definedName>
    <definedName name="xxxx17" hidden="1">{#N/A,#N/A,FALSE,"Sk"}</definedName>
    <definedName name="xxxx2" hidden="1">{#N/A,#N/A,FALSE,"5"}</definedName>
    <definedName name="xxxx3" hidden="1">{#N/A,#N/A,FALSE,"AÐB";#N/A,#N/A,FALSE,"LOF"}</definedName>
    <definedName name="xxxx4" hidden="1">{#N/A,#N/A,FALSE,"F";#N/A,#N/A,FALSE,"E";#N/A,#N/A,FALSE,"S";#N/A,#N/A,FALSE,"Á";#N/A,#N/A,FALSE,"RR";#N/A,#N/A,FALSE,"E1";#N/A,#N/A,FALSE,"E2";#N/A,#N/A,FALSE,"Sj";#N/A,#N/A,FALSE,"R";#N/A,#N/A,FALSE,"Sk"}</definedName>
    <definedName name="xxxx6" hidden="1">{#N/A,#N/A,FALSE,"Forsíða";#N/A,#N/A,FALSE,"Index";#N/A,#N/A,FALSE,"Áritun";#N/A,#N/A,FALSE,"----RR";#N/A,#N/A,FALSE,"ER 1";#N/A,#N/A,FALSE,"ER 2";#N/A,#N/A,FALSE,"Sjóðstreymi";#N/A,#N/A,FALSE,"Skýringar"}</definedName>
    <definedName name="xxxx9" hidden="1">{#N/A,#N/A,FALSE,"Forsíða";#N/A,#N/A,FALSE,"Index";#N/A,#N/A,FALSE,"Skýrsla";#N/A,#N/A,FALSE,"Áritun"}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6" i="5" l="1"/>
  <c r="O118" i="5"/>
  <c r="Y69" i="1"/>
  <c r="Y68" i="1"/>
  <c r="Y67" i="1"/>
  <c r="Y65" i="1"/>
  <c r="Y64" i="1"/>
  <c r="Y63" i="1"/>
  <c r="Y62" i="1"/>
  <c r="Y66" i="1"/>
  <c r="X70" i="1"/>
  <c r="X66" i="1"/>
  <c r="Z66" i="1"/>
  <c r="U66" i="1"/>
  <c r="S66" i="1"/>
  <c r="Q66" i="1"/>
  <c r="Q65" i="1"/>
  <c r="W70" i="1"/>
  <c r="V70" i="1"/>
  <c r="R70" i="1"/>
  <c r="Q70" i="1"/>
  <c r="Z69" i="1"/>
  <c r="Z70" i="1" s="1"/>
  <c r="Z68" i="1"/>
  <c r="Z67" i="1"/>
  <c r="Z65" i="1"/>
  <c r="Z64" i="1"/>
  <c r="U69" i="1"/>
  <c r="U68" i="1"/>
  <c r="U65" i="1"/>
  <c r="Z63" i="1"/>
  <c r="R63" i="1"/>
  <c r="R62" i="1"/>
  <c r="S63" i="1"/>
  <c r="Z62" i="1"/>
  <c r="Q62" i="1"/>
  <c r="Y61" i="1"/>
  <c r="W61" i="1"/>
  <c r="V61" i="1"/>
  <c r="S67" i="1"/>
  <c r="S68" i="1"/>
  <c r="S69" i="1"/>
  <c r="S65" i="1"/>
  <c r="Q68" i="1"/>
  <c r="Q67" i="1"/>
  <c r="S61" i="1"/>
  <c r="R61" i="1"/>
  <c r="Q61" i="1"/>
  <c r="Y70" i="1" l="1"/>
  <c r="S70" i="1"/>
  <c r="U63" i="1"/>
  <c r="U70" i="1" s="1"/>
  <c r="S62" i="1"/>
  <c r="U62" i="1" s="1"/>
  <c r="P127" i="1"/>
  <c r="P126" i="1"/>
  <c r="P125" i="1"/>
  <c r="M126" i="1"/>
  <c r="M125" i="1"/>
  <c r="M116" i="1"/>
  <c r="M115" i="1"/>
  <c r="M113" i="1"/>
  <c r="O92" i="1"/>
  <c r="O91" i="1"/>
  <c r="P83" i="1"/>
  <c r="P81" i="1"/>
  <c r="P80" i="1"/>
  <c r="M82" i="1"/>
  <c r="M107" i="1" l="1"/>
  <c r="M105" i="1"/>
  <c r="F111" i="5"/>
  <c r="M39" i="1"/>
  <c r="M38" i="1"/>
  <c r="I20" i="1" l="1"/>
  <c r="K20" i="1"/>
  <c r="I32" i="1"/>
  <c r="K32" i="1"/>
  <c r="N48" i="7" l="1"/>
  <c r="N46" i="7" l="1"/>
  <c r="N33" i="7" l="1"/>
  <c r="O34" i="7"/>
  <c r="N29" i="7"/>
  <c r="O28" i="7"/>
  <c r="N24" i="7"/>
  <c r="O23" i="7"/>
  <c r="N22" i="7"/>
  <c r="L13" i="7"/>
  <c r="M86" i="5" l="1"/>
  <c r="K86" i="5"/>
  <c r="K88" i="5"/>
  <c r="F108" i="5" l="1"/>
  <c r="M106" i="5" l="1"/>
  <c r="I45" i="7"/>
  <c r="I41" i="7"/>
  <c r="I48" i="7" s="1"/>
  <c r="G25" i="7"/>
  <c r="I24" i="7"/>
  <c r="G23" i="7"/>
  <c r="I15" i="7"/>
  <c r="E16" i="7"/>
  <c r="G14" i="7"/>
  <c r="I14" i="7" s="1"/>
  <c r="G15" i="7"/>
  <c r="G13" i="7" l="1"/>
  <c r="K68" i="1"/>
  <c r="K64" i="1"/>
  <c r="I70" i="1"/>
  <c r="K70" i="1" s="1"/>
  <c r="I69" i="1"/>
  <c r="K69" i="1" s="1"/>
  <c r="I65" i="1"/>
  <c r="K65" i="1" s="1"/>
  <c r="K81" i="1"/>
  <c r="K79" i="1"/>
  <c r="M76" i="5"/>
  <c r="M107" i="5" l="1"/>
  <c r="M108" i="5" s="1"/>
  <c r="K108" i="5"/>
  <c r="I13" i="7"/>
  <c r="I16" i="7" s="1"/>
  <c r="G16" i="7"/>
  <c r="M109" i="5" l="1"/>
  <c r="M110" i="5"/>
  <c r="M111" i="5" l="1"/>
  <c r="K111" i="5"/>
  <c r="M83" i="5"/>
  <c r="K83" i="5"/>
  <c r="K48" i="5"/>
  <c r="M48" i="5"/>
  <c r="M90" i="5"/>
  <c r="M92" i="5" s="1"/>
  <c r="M78" i="5"/>
  <c r="M55" i="5"/>
  <c r="K55" i="5"/>
  <c r="M25" i="5"/>
  <c r="K25" i="5"/>
  <c r="M16" i="5"/>
  <c r="M9" i="5"/>
  <c r="K9" i="5"/>
  <c r="M95" i="5" l="1"/>
  <c r="M60" i="5"/>
  <c r="K60" i="5"/>
  <c r="K90" i="5"/>
  <c r="K92" i="5" s="1"/>
  <c r="M18" i="5"/>
  <c r="M27" i="5" s="1"/>
  <c r="Q95" i="5" l="1"/>
  <c r="M29" i="5"/>
  <c r="M31" i="5" s="1"/>
  <c r="K80" i="1" l="1"/>
  <c r="K82" i="1" s="1"/>
  <c r="K67" i="1"/>
  <c r="K71" i="1" s="1"/>
  <c r="I67" i="1"/>
  <c r="I71" i="1" s="1"/>
  <c r="K52" i="1"/>
  <c r="K53" i="1" s="1"/>
  <c r="K31" i="1"/>
  <c r="I31" i="1"/>
  <c r="K19" i="1"/>
  <c r="I19" i="1"/>
  <c r="K54" i="1" l="1"/>
  <c r="I50" i="7" l="1"/>
  <c r="I52" i="7" s="1"/>
  <c r="M119" i="5" l="1"/>
  <c r="K15" i="5" s="1"/>
  <c r="K16" i="5" s="1"/>
  <c r="K18" i="5" s="1"/>
  <c r="K27" i="5" s="1"/>
  <c r="K31" i="5" s="1"/>
  <c r="K77" i="5" l="1"/>
  <c r="K78" i="5" s="1"/>
  <c r="K95" i="5" s="1"/>
  <c r="P95" i="5" s="1"/>
</calcChain>
</file>

<file path=xl/sharedStrings.xml><?xml version="1.0" encoding="utf-8"?>
<sst xmlns="http://schemas.openxmlformats.org/spreadsheetml/2006/main" count="265" uniqueCount="227">
  <si>
    <t>Með beiðninni fylgja ýmsar upplýsingar er varða starfsemi félagsins á árinu 2015, sem hann telur að geti haft áhrif á skattútreikninga ársins.  Allar fjárhæðir eru án virðisaukaskatts nema annað sé tekið fram.</t>
  </si>
  <si>
    <t>1.</t>
  </si>
  <si>
    <t>Birgðir samkvæmt birgðabókhaldi</t>
  </si>
  <si>
    <t>Niðurfærsla vegna óseljanlegra vara</t>
  </si>
  <si>
    <t>2.</t>
  </si>
  <si>
    <t>Viðskiptakröfur greinast þannig:</t>
  </si>
  <si>
    <t>Birgðir greinast þannig:</t>
  </si>
  <si>
    <t>Viðskiptakröfur samkvæmt viðskiptamannabókhaldi</t>
  </si>
  <si>
    <t>Varúðarniðurfærsla viðskiptakrafna</t>
  </si>
  <si>
    <t>3.</t>
  </si>
  <si>
    <t>4.</t>
  </si>
  <si>
    <t>Fært á fasteign félagsins að Vogi 5</t>
  </si>
  <si>
    <t>Fært á viðskiptavild</t>
  </si>
  <si>
    <t>Viðbót ársins 2015</t>
  </si>
  <si>
    <t>Afskrifað á árinu</t>
  </si>
  <si>
    <t>Bókfært verð viðskiptavildar í árslok 2015</t>
  </si>
  <si>
    <t>5.</t>
  </si>
  <si>
    <t>Varanlegir rekstrarfjármunir:</t>
  </si>
  <si>
    <t>Fasteign</t>
  </si>
  <si>
    <t>Aðrar eignir</t>
  </si>
  <si>
    <t>Samtals</t>
  </si>
  <si>
    <t>Stofnverð 1.1.2014</t>
  </si>
  <si>
    <t>Skattalegt bókfært verð 31.12.14</t>
  </si>
  <si>
    <t>Skattaleg fyrningaskýrsla ársins 2014 hjá Spaða ehf. var þannig:</t>
  </si>
  <si>
    <t>Skattaleg fyrningaskýrsla ársins 2014 hjá Tromp ehf. var þannig:</t>
  </si>
  <si>
    <t>Fasteignamat fasteignarinnar var þannig á kaupdegi:</t>
  </si>
  <si>
    <t>Fasteignamat mannvirkis</t>
  </si>
  <si>
    <t>Fasteignamat lóðar</t>
  </si>
  <si>
    <t>Skrifstofuáhöld</t>
  </si>
  <si>
    <t>6.</t>
  </si>
  <si>
    <t>Að auki greiddi félagið 5.000.000 kr. vegna breytinga á nýju fasteigninni og var sú fjárhæð gjaldfærð sem viðhaldskostnaður.</t>
  </si>
  <si>
    <t>7.</t>
  </si>
  <si>
    <t>Fólksbifreið 1</t>
  </si>
  <si>
    <t>Rekstrarkostnaður</t>
  </si>
  <si>
    <t>Hlunnindi</t>
  </si>
  <si>
    <t>Fólksbifreið 2</t>
  </si>
  <si>
    <t>Fólksbifreið 3</t>
  </si>
  <si>
    <t>8.</t>
  </si>
  <si>
    <t>Félagið á hlutdeildarskírteini í hlutabréfasjóðnum Ægi en á árinu hafði skráð verð bréfanna lækkað um 1.500.000 kr. og er sú fjárhæð færð til gjalda meðal fjármagnsliða.</t>
  </si>
  <si>
    <t>9.</t>
  </si>
  <si>
    <t>Félagið gjaldfærði á árinu kostnað vegna líftrygginga helstu stjórnenda félagsins samtals að fjárhæð 750.000 kr.</t>
  </si>
  <si>
    <t>10.</t>
  </si>
  <si>
    <t>Gengistap</t>
  </si>
  <si>
    <t>Gengishagnaður</t>
  </si>
  <si>
    <t>Rekstrarreikningur ársins 2015</t>
  </si>
  <si>
    <t>2015</t>
  </si>
  <si>
    <t>2014</t>
  </si>
  <si>
    <t>Rekstrartekjur</t>
  </si>
  <si>
    <t>Rekstrargjöld</t>
  </si>
  <si>
    <t>Laun og launatengd gjöld</t>
  </si>
  <si>
    <t>Annar rekstrarkostnaður</t>
  </si>
  <si>
    <t>Afskriftir</t>
  </si>
  <si>
    <t>Rekstrarhagnaður fyrir fjármagnsliði ....................................................................................................</t>
  </si>
  <si>
    <t>Fjármunatekjur og (fjármagnsgjöld)</t>
  </si>
  <si>
    <t>Vaxtatekjur</t>
  </si>
  <si>
    <t>Vaxtagjöld og verðbætur</t>
  </si>
  <si>
    <t>Gengismunur</t>
  </si>
  <si>
    <t>Hagnaður fyrir tekjuskatt</t>
  </si>
  <si>
    <t>Tekjuskattur</t>
  </si>
  <si>
    <t>Eignir</t>
  </si>
  <si>
    <t>Fastafjármunir</t>
  </si>
  <si>
    <t xml:space="preserve">Fastafjármunir </t>
  </si>
  <si>
    <t>Veltufjármunir</t>
  </si>
  <si>
    <t>Viðskiptakröfur</t>
  </si>
  <si>
    <t>Aðrar skammtímakröfur</t>
  </si>
  <si>
    <t xml:space="preserve">Handbært fé </t>
  </si>
  <si>
    <t xml:space="preserve">    </t>
  </si>
  <si>
    <t>Eignir samtals</t>
  </si>
  <si>
    <t>Eigið fé og skuldir</t>
  </si>
  <si>
    <t>Eigið fé</t>
  </si>
  <si>
    <t xml:space="preserve">Hlutafé </t>
  </si>
  <si>
    <t xml:space="preserve">Lögbundinn varasjóður </t>
  </si>
  <si>
    <t xml:space="preserve">Óráðstafað eigið fé </t>
  </si>
  <si>
    <t>Eigið fé samtals</t>
  </si>
  <si>
    <t>Tekjuskattsskuldbinding</t>
  </si>
  <si>
    <t>Langtímaskuldir</t>
  </si>
  <si>
    <t>Skammtímaskuldir</t>
  </si>
  <si>
    <t xml:space="preserve">Viðskiptaskuldir </t>
  </si>
  <si>
    <t xml:space="preserve">Ýmsar skammtímaskuldir </t>
  </si>
  <si>
    <t xml:space="preserve"> </t>
  </si>
  <si>
    <t>Skuldir samtals</t>
  </si>
  <si>
    <t>Eigið fé og skuldir samtals</t>
  </si>
  <si>
    <t>Seldar vörur og þjónusta</t>
  </si>
  <si>
    <t>Vörunotkun og aðkeypt þjónusta</t>
  </si>
  <si>
    <t>Söluhagnaður varanlegra rekstrarfjármuna</t>
  </si>
  <si>
    <t>Birgðir</t>
  </si>
  <si>
    <t>Eignarhlutir í félögum</t>
  </si>
  <si>
    <t>Viðskiptavild</t>
  </si>
  <si>
    <t>Yfirverðsreikningur</t>
  </si>
  <si>
    <t>Áhrif dóttur- og hlutdeildarfélaga</t>
  </si>
  <si>
    <t>Fyrning ársins 2014</t>
  </si>
  <si>
    <t>Viðbót á árinu 2014</t>
  </si>
  <si>
    <t>Aukafyrning ársins 2014</t>
  </si>
  <si>
    <t>Á árinu eignfærði félagið einnig kostnað við öflun einkaleyfis og vörumerkis, samtals að fjárhæð 12.500.000 kr.</t>
  </si>
  <si>
    <t>Einkaleyfi og vörumerki</t>
  </si>
  <si>
    <t>Stofnverð 1.1.2015</t>
  </si>
  <si>
    <t>Viðbót á árinu 2015</t>
  </si>
  <si>
    <t>Fyrning ársins 2015</t>
  </si>
  <si>
    <t>Vélar og tæki á lager</t>
  </si>
  <si>
    <t>Fyrning ársins samtals</t>
  </si>
  <si>
    <t>Bókfært verð 31.12.15</t>
  </si>
  <si>
    <t>11.</t>
  </si>
  <si>
    <t>Tekjuskattur til greiðslu</t>
  </si>
  <si>
    <t>Næsta árs afborgnair  af langtímalánum</t>
  </si>
  <si>
    <t>Skuldir við lánastofnanir</t>
  </si>
  <si>
    <t>Hlutafé</t>
  </si>
  <si>
    <t>Móðurskipið ehf. er samskattað með dótturfélögum sínum Geimskipum ehf. og Sjóskipum ehf.</t>
  </si>
  <si>
    <t>Móðurskip ehf.</t>
  </si>
  <si>
    <t>Geimskip ehf.</t>
  </si>
  <si>
    <t xml:space="preserve">Sjóskip ehf. </t>
  </si>
  <si>
    <t>Skattstofn</t>
  </si>
  <si>
    <t>ársins</t>
  </si>
  <si>
    <t>Millifært vegna</t>
  </si>
  <si>
    <t>samsköttunar</t>
  </si>
  <si>
    <t>Skattstofn skv.</t>
  </si>
  <si>
    <t>framtali</t>
  </si>
  <si>
    <t>áætlaðir skattar</t>
  </si>
  <si>
    <t>Ógreiddir</t>
  </si>
  <si>
    <t>Skatteign</t>
  </si>
  <si>
    <t>Verkefni þitt er að aðstoða fjármálastjórann við þær færslur sem gera þarf í bókhaldi félaganna í tengslum við álagningu opinberra gjalda og rökstyðja þær fyrir honum.</t>
  </si>
  <si>
    <t>Eignir:</t>
  </si>
  <si>
    <t>Ójafnað eigið fé</t>
  </si>
  <si>
    <t>Skuldir:</t>
  </si>
  <si>
    <t>Skuld við móðurfélag</t>
  </si>
  <si>
    <t>Aðrar skammtímaskuldir</t>
  </si>
  <si>
    <t>Fjármálastjóri félagsins vill að eftir hlutafjárhækkunina verði eigið fé félagsins jákvætt um 30.000.000 kr. og leggur hann til að skuldum að fjárhæð 79.500.000 kr. verði breytt í hlutafé.</t>
  </si>
  <si>
    <t>Þróunarkostnaður</t>
  </si>
  <si>
    <t>Rekstur H2007 ehf. hefur ekki gengið nægilega vel á undanförnum árum og er eigið fé félagsins orðið neikvætt, en á sama tíma skuldar félagið móðurfélagi sínu verulegar fjárhæðir.  Efnahagsreikningur H2007 ehf. í árslok 2015 var þannig:</t>
  </si>
  <si>
    <t>Fyrri liggur mat frá þriðja aðila á því að markaðsverð félagsins sé jafnt bókfærðu eigin fé þess.</t>
  </si>
  <si>
    <t>Fyrning viðskiptavildar</t>
  </si>
  <si>
    <t>Fyrning varanlegra rekstrarfjármuna</t>
  </si>
  <si>
    <t>Afskrift endurmats fasteignar</t>
  </si>
  <si>
    <t>Almenn niðurfærsla</t>
  </si>
  <si>
    <t>Fjármálastjóri Spaða ehf. hefur gert drög að rekstrar- og efnahagsreikningi fyrir árið 2015, en hann óskar eftir aðstoð þinni við að leiða út tekjuskattsstofn félagsins.</t>
  </si>
  <si>
    <t>Birgðir félagsins eru metnar á kostnaðarvirði að frádregnum niðurfærslum.</t>
  </si>
  <si>
    <t>Þann 1. júlí 2015 sameinaðist dótturfélagið Tromp ehf. félaginu.  Við samrunann var kaupverði hlutabréfanna í Tromp ehf. úthlutað á einstakar eignir þannig:</t>
  </si>
  <si>
    <t>Viðskiptavild í árslok greinist þannig:</t>
  </si>
  <si>
    <t>Aðrar eignfærðar fjárfestingar á árinu samkvæmt bókhaldi félagsins eru:</t>
  </si>
  <si>
    <t>Fjármálastjóri Móðurskipsins ehf. óskar hér með eftir þinni aðstoð vegna álitaefnis sem hann stendur frammi fyrir.</t>
  </si>
  <si>
    <t>Þú aðstoðaðir félögin við að gera skattframtal 2016 vegna ársins 2015 og voru skattstofnar félaganna þannig:</t>
  </si>
  <si>
    <t>Nú hefur álagningarseðill borist og voru álagðir skattar á móðurfélagið 15.000.000 kr., en staða bókhaldslykla sem tengjast sköttum í félögunum er þannig:</t>
  </si>
  <si>
    <t>15 mín.</t>
  </si>
  <si>
    <t>20 mín.</t>
  </si>
  <si>
    <t>Fjármálastjóri H2007 ehf. óskar eftir aðstoð þinni vegna fyrirhugaðrar hlutafjárhækkunnar í félaginu.</t>
  </si>
  <si>
    <t>Eigið fé:</t>
  </si>
  <si>
    <t>Þar sem neikvætt eigið fé myndaðist fyrir nokkrum árum vegna viðskipta með hlutabréf á félagið ekkert yfirfæranlegt skattaleg tap.</t>
  </si>
  <si>
    <t>Verkefni þitt er að gera fjármálastjóranum grein fyrir þeim skattalegu afleiðingum sem framangreind tillaga hans getur haft fyrir H2007 ehf. og hvaða atriði þarf að hafa í huga þegar skuld er breytt í hlutafé.  Jafnframt er óskað eftir að þú gerir honum grein fyrir því hvort hann hafi aðra möguleika í stöðunni við hækkun hlutafjár í félaginu.</t>
  </si>
  <si>
    <t>60 mín.</t>
  </si>
  <si>
    <t>Annars vegar hafa birgðir verið niðurfærðar vegna vara sem félagið telur að séu óseljanlegar og hins vegar almennrar niðurfærslu.</t>
  </si>
  <si>
    <t>Birgðir samkvæmt ársreikningi</t>
  </si>
  <si>
    <t>Í skattframtali 2015 vegna ársins 2014 var færð skattaleg hámarksniðurfærsla á birgðir.</t>
  </si>
  <si>
    <t>Viðskiptakröfur samkvæmt ársreikningi</t>
  </si>
  <si>
    <t>Í skattframtali 2015 vegna ársins 2014 var færð skattaleg hámarksniðurfærsla á viðskiptakröfur.</t>
  </si>
  <si>
    <t>Á árinu 2012 fékk félagið niðurfellingu á skuldum að fjárhæð 900.000.000 kr.  Í tengslum við niðurfellinguna nýtti félagið sér bráðbirgðaákvæði XLIV um frestun tekjufærslu og voru 650.000.000 kr. ennþá ótekjufærðar í árslok 2014.</t>
  </si>
  <si>
    <t>Samkvæmt ákvörðun félagsins verður viðskiptavildin afskrifuð í reikningsskilum félagsins á 10 árum.</t>
  </si>
  <si>
    <t>Uppsafnaðar afskriftir 1.1.2014</t>
  </si>
  <si>
    <t>Skattalegt bókfært verð 1.1.2014</t>
  </si>
  <si>
    <t xml:space="preserve">Í desembermánuði seldi félagið fasteignina sem var í eigu Tromp ehf. fyrir 95.000.000 kr.  </t>
  </si>
  <si>
    <t>Í tengslum við söluna greiddi félagið 5.000.000 kr. í sölulaun.</t>
  </si>
  <si>
    <t>Í sama mánuði keypti félagið aðra fasteign fyrir 150.000.000 kr. sem það tók strax í notkun og skiptist eignin þannig að 75% af henni er notað undir lager og 25% fyrir skrifstofur.</t>
  </si>
  <si>
    <t>Á árinu 2015 gerði félagið framvirkan samning þar sem undirliggjandi eignir voru 10.000 hlutir í Marel hf.  Við gerð samningsins var gengi hlutabréfanna 240 kr.  Samningurinn var gerður upp í janúar 2016 með hagnaði að fjárhæð 500.000 kr., en í árslok 2015 hafði félagið tekjufært hjá sér 700.000 kr. í samræmi við markaðsverð hlutabréfa í Marel hf. í árslok.</t>
  </si>
  <si>
    <t>Rekstrarkostnaður bifreiða og hlunnindi þeim tengd sundurliðast þannig:</t>
  </si>
  <si>
    <t>Gengismunur gjaldmiðla samkvæmt ársreikningum fyrri ára var þannig:</t>
  </si>
  <si>
    <t>Ársreikningur 2013, skattframtal 2014</t>
  </si>
  <si>
    <t>Ársreikningur 2014, skattframtal 2015</t>
  </si>
  <si>
    <t>Félagið tekjufærði á árinu 12.000.000 kr. styrk vegna nýsköpunarverkefnis sem samþykkt hafði verið af Rannís.</t>
  </si>
  <si>
    <t>Fylgiskjal XX</t>
  </si>
  <si>
    <r>
      <t xml:space="preserve">Hagnaður ársins </t>
    </r>
    <r>
      <rPr>
        <sz val="12"/>
        <rFont val="Times New Roman"/>
        <family val="1"/>
      </rPr>
      <t>..........................................................................</t>
    </r>
  </si>
  <si>
    <t>Efnahagsreikningur</t>
  </si>
  <si>
    <t>31. desember 2015</t>
  </si>
  <si>
    <t>Reikningshaldsleg fyrningaskýrsla 2015</t>
  </si>
  <si>
    <t>Bókfært verð 1.1.2015</t>
  </si>
  <si>
    <t>Uppsafnaðar afskriftir 1.1.2015</t>
  </si>
  <si>
    <t>Móðurskipið</t>
  </si>
  <si>
    <t>Ógreiddir áætlaðir skattar</t>
  </si>
  <si>
    <t>Viðskiptareikn. - Geimskip</t>
  </si>
  <si>
    <t>Viðskiptareikn. - Sjóskip</t>
  </si>
  <si>
    <t>Debet</t>
  </si>
  <si>
    <t>Kredit</t>
  </si>
  <si>
    <t>Geimskip</t>
  </si>
  <si>
    <t>Viðskiptareikningur - móðurfél.</t>
  </si>
  <si>
    <t>Sjóskp</t>
  </si>
  <si>
    <t>Ógreiddir skattar</t>
  </si>
  <si>
    <t>Skuld breytt í hlutafé</t>
  </si>
  <si>
    <t>Matsverð eigin fjár</t>
  </si>
  <si>
    <t>Tekjufært</t>
  </si>
  <si>
    <t>Skattur til greiðslu</t>
  </si>
  <si>
    <t>Það sem er umfram 49,5 millj. kr. er því króna fyrir krónu í verðmæti hlutafjár.</t>
  </si>
  <si>
    <t>Tekjufærist</t>
  </si>
  <si>
    <t>Ófrádráttarbært</t>
  </si>
  <si>
    <t>Skipta í lóð og mannvirki</t>
  </si>
  <si>
    <t>Eignfæra skattalega</t>
  </si>
  <si>
    <t>Skattskyldur söluhagnaður</t>
  </si>
  <si>
    <t>Bókfært verð</t>
  </si>
  <si>
    <t>Söluverð</t>
  </si>
  <si>
    <t>Sölukostnaður</t>
  </si>
  <si>
    <t>Keypt á árinu</t>
  </si>
  <si>
    <t>Vélar og tæki</t>
  </si>
  <si>
    <t>Gjaldfærður viðhaldskostnaður</t>
  </si>
  <si>
    <t>Mannvirki</t>
  </si>
  <si>
    <t>Lóð</t>
  </si>
  <si>
    <t>Dreifist á 3 ár.</t>
  </si>
  <si>
    <t>Bakfærist í skattstofni</t>
  </si>
  <si>
    <t>OK</t>
  </si>
  <si>
    <t>Hér þarf texta um hlunnindi</t>
  </si>
  <si>
    <t>Frestun í ársbyrjun</t>
  </si>
  <si>
    <t>Fært í framtal</t>
  </si>
  <si>
    <t>Stofnverð</t>
  </si>
  <si>
    <t>Uppsafnaðar-</t>
  </si>
  <si>
    <t>afskriftir</t>
  </si>
  <si>
    <t>Bókfært</t>
  </si>
  <si>
    <t>verð</t>
  </si>
  <si>
    <t>Fasteign - Tromp</t>
  </si>
  <si>
    <t>Viðbót á árinu:</t>
  </si>
  <si>
    <t>Fyrningar-</t>
  </si>
  <si>
    <t>hlutfall</t>
  </si>
  <si>
    <t>Fyrning ársins</t>
  </si>
  <si>
    <t>Söluhagnaður</t>
  </si>
  <si>
    <t>Spaða eignir - eldri</t>
  </si>
  <si>
    <t>Niðurlags-</t>
  </si>
  <si>
    <t>Spaða eignir - viðbót</t>
  </si>
  <si>
    <t>Aukafyrningar</t>
  </si>
  <si>
    <t>Fasteign - skrifstofa</t>
  </si>
  <si>
    <t>Fasteign - lager</t>
  </si>
  <si>
    <t>Lager</t>
  </si>
  <si>
    <t>Skrifstofa</t>
  </si>
  <si>
    <t>Skrifstofuáhöld - gjaldfært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</si>
</sst>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\ \ ;\(* #,##0\ \)"/>
    <numFmt numFmtId="165" formatCode="@\ *."/>
    <numFmt numFmtId="166" formatCode="#,##0\ _);[Red]\(* #,##0\ \)"/>
    <numFmt numFmtId="167" formatCode="#,##0\ ;\(* #,##0\)"/>
    <numFmt numFmtId="168" formatCode="@\ \ "/>
    <numFmt numFmtId="169" formatCode="#,##0.00\ ;\(* #,##0.00\)"/>
    <numFmt numFmtId="170" formatCode="#,##0.0\ ;\(* #,##0.0\)"/>
    <numFmt numFmtId="171" formatCode="@*."/>
    <numFmt numFmtId="172" formatCode="0.0%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ms Rmn"/>
    </font>
    <font>
      <sz val="10"/>
      <name val="Times New Roman"/>
      <family val="1"/>
    </font>
    <font>
      <sz val="10"/>
      <name val="Geneva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i/>
      <sz val="12"/>
      <color theme="1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4" fontId="2" fillId="0" borderId="0"/>
    <xf numFmtId="166" fontId="3" fillId="0" borderId="0"/>
    <xf numFmtId="0" fontId="4" fillId="0" borderId="0"/>
    <xf numFmtId="0" fontId="4" fillId="0" borderId="0"/>
  </cellStyleXfs>
  <cellXfs count="167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164" fontId="8" fillId="0" borderId="0" xfId="2" applyFont="1" applyFill="1"/>
    <xf numFmtId="164" fontId="8" fillId="0" borderId="4" xfId="2" applyFont="1" applyFill="1" applyBorder="1"/>
    <xf numFmtId="164" fontId="9" fillId="0" borderId="0" xfId="2" applyFont="1" applyFill="1" applyAlignment="1">
      <alignment horizontal="right"/>
    </xf>
    <xf numFmtId="0" fontId="7" fillId="0" borderId="0" xfId="0" applyFont="1"/>
    <xf numFmtId="0" fontId="6" fillId="0" borderId="0" xfId="0" applyFont="1" applyBorder="1"/>
    <xf numFmtId="0" fontId="5" fillId="0" borderId="0" xfId="0" applyFont="1" applyBorder="1"/>
    <xf numFmtId="0" fontId="6" fillId="0" borderId="0" xfId="0" applyFont="1" applyAlignment="1">
      <alignment horizontal="right"/>
    </xf>
    <xf numFmtId="164" fontId="8" fillId="0" borderId="1" xfId="2" applyFont="1" applyFill="1" applyBorder="1"/>
    <xf numFmtId="164" fontId="8" fillId="0" borderId="2" xfId="2" applyFont="1" applyFill="1" applyBorder="1"/>
    <xf numFmtId="164" fontId="6" fillId="0" borderId="5" xfId="0" applyNumberFormat="1" applyFont="1" applyBorder="1"/>
    <xf numFmtId="0" fontId="11" fillId="0" borderId="0" xfId="0" applyFont="1"/>
    <xf numFmtId="164" fontId="12" fillId="0" borderId="0" xfId="2" applyFont="1" applyFill="1"/>
    <xf numFmtId="164" fontId="12" fillId="0" borderId="1" xfId="2" applyFont="1" applyFill="1" applyBorder="1"/>
    <xf numFmtId="164" fontId="11" fillId="0" borderId="0" xfId="0" applyNumberFormat="1" applyFont="1"/>
    <xf numFmtId="0" fontId="5" fillId="0" borderId="0" xfId="0" applyFont="1" applyAlignment="1">
      <alignment horizontal="right"/>
    </xf>
    <xf numFmtId="164" fontId="11" fillId="0" borderId="2" xfId="0" applyNumberFormat="1" applyFont="1" applyBorder="1"/>
    <xf numFmtId="172" fontId="11" fillId="0" borderId="0" xfId="1" applyNumberFormat="1" applyFont="1"/>
    <xf numFmtId="165" fontId="11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right"/>
    </xf>
    <xf numFmtId="0" fontId="11" fillId="0" borderId="0" xfId="0" applyFont="1" applyBorder="1"/>
    <xf numFmtId="164" fontId="11" fillId="0" borderId="0" xfId="0" applyNumberFormat="1" applyFont="1" applyBorder="1"/>
    <xf numFmtId="0" fontId="11" fillId="0" borderId="0" xfId="0" applyFont="1" applyAlignment="1">
      <alignment horizontal="justify" vertical="top"/>
    </xf>
    <xf numFmtId="0" fontId="14" fillId="0" borderId="0" xfId="4" applyFont="1" applyFill="1"/>
    <xf numFmtId="0" fontId="12" fillId="0" borderId="0" xfId="4" applyFont="1" applyFill="1"/>
    <xf numFmtId="167" fontId="12" fillId="0" borderId="0" xfId="4" applyNumberFormat="1" applyFont="1" applyFill="1" applyAlignment="1">
      <alignment horizontal="center"/>
    </xf>
    <xf numFmtId="164" fontId="12" fillId="0" borderId="0" xfId="4" applyNumberFormat="1" applyFont="1" applyFill="1"/>
    <xf numFmtId="167" fontId="14" fillId="0" borderId="0" xfId="4" applyNumberFormat="1" applyFont="1" applyFill="1" applyAlignment="1">
      <alignment horizontal="center"/>
    </xf>
    <xf numFmtId="168" fontId="14" fillId="0" borderId="0" xfId="4" applyNumberFormat="1" applyFont="1" applyFill="1" applyAlignment="1">
      <alignment horizontal="right"/>
    </xf>
    <xf numFmtId="168" fontId="14" fillId="0" borderId="0" xfId="4" applyNumberFormat="1" applyFont="1" applyFill="1" applyBorder="1" applyAlignment="1">
      <alignment horizontal="right"/>
    </xf>
    <xf numFmtId="0" fontId="12" fillId="0" borderId="0" xfId="4" applyFont="1" applyFill="1" applyAlignment="1">
      <alignment horizontal="center"/>
    </xf>
    <xf numFmtId="164" fontId="12" fillId="0" borderId="0" xfId="4" applyNumberFormat="1" applyFont="1" applyFill="1" applyBorder="1"/>
    <xf numFmtId="164" fontId="12" fillId="0" borderId="0" xfId="4" applyNumberFormat="1" applyFont="1" applyFill="1" applyBorder="1" applyAlignment="1">
      <alignment vertical="center"/>
    </xf>
    <xf numFmtId="164" fontId="12" fillId="0" borderId="0" xfId="4" applyNumberFormat="1" applyFont="1" applyFill="1" applyAlignment="1">
      <alignment vertical="center"/>
    </xf>
    <xf numFmtId="164" fontId="12" fillId="0" borderId="3" xfId="4" applyNumberFormat="1" applyFont="1" applyFill="1" applyBorder="1" applyAlignment="1">
      <alignment vertical="center"/>
    </xf>
    <xf numFmtId="0" fontId="14" fillId="0" borderId="0" xfId="4" applyFont="1" applyFill="1" applyAlignment="1"/>
    <xf numFmtId="0" fontId="12" fillId="0" borderId="0" xfId="4" applyFont="1" applyFill="1" applyAlignment="1"/>
    <xf numFmtId="164" fontId="12" fillId="0" borderId="4" xfId="4" applyNumberFormat="1" applyFont="1" applyFill="1" applyBorder="1" applyAlignment="1">
      <alignment vertical="center"/>
    </xf>
    <xf numFmtId="0" fontId="12" fillId="0" borderId="0" xfId="4" applyFont="1" applyFill="1" applyAlignment="1">
      <alignment vertical="center"/>
    </xf>
    <xf numFmtId="0" fontId="12" fillId="0" borderId="0" xfId="4" applyFont="1" applyFill="1" applyAlignment="1">
      <alignment horizontal="center" vertical="center"/>
    </xf>
    <xf numFmtId="168" fontId="12" fillId="0" borderId="0" xfId="4" applyNumberFormat="1" applyFont="1" applyFill="1" applyAlignment="1">
      <alignment horizontal="right"/>
    </xf>
    <xf numFmtId="164" fontId="12" fillId="0" borderId="2" xfId="4" applyNumberFormat="1" applyFont="1" applyFill="1" applyBorder="1"/>
    <xf numFmtId="0" fontId="14" fillId="0" borderId="0" xfId="4" applyFont="1" applyFill="1" applyAlignment="1">
      <alignment horizontal="center"/>
    </xf>
    <xf numFmtId="169" fontId="12" fillId="0" borderId="0" xfId="4" applyNumberFormat="1" applyFont="1" applyFill="1" applyAlignment="1">
      <alignment horizontal="center" vertical="center"/>
    </xf>
    <xf numFmtId="164" fontId="12" fillId="0" borderId="3" xfId="4" applyNumberFormat="1" applyFont="1" applyFill="1" applyBorder="1"/>
    <xf numFmtId="0" fontId="12" fillId="0" borderId="0" xfId="4" applyFont="1" applyFill="1" applyAlignment="1">
      <alignment horizontal="right" vertical="center"/>
    </xf>
    <xf numFmtId="170" fontId="12" fillId="0" borderId="0" xfId="4" applyNumberFormat="1" applyFont="1" applyFill="1" applyAlignment="1">
      <alignment horizontal="center" vertical="center"/>
    </xf>
    <xf numFmtId="169" fontId="12" fillId="0" borderId="0" xfId="4" applyNumberFormat="1" applyFont="1" applyFill="1" applyAlignment="1">
      <alignment horizontal="center"/>
    </xf>
    <xf numFmtId="167" fontId="12" fillId="0" borderId="0" xfId="4" applyNumberFormat="1" applyFont="1" applyFill="1" applyAlignment="1">
      <alignment horizontal="center" vertical="center"/>
    </xf>
    <xf numFmtId="0" fontId="14" fillId="0" borderId="0" xfId="4" applyFont="1" applyFill="1" applyAlignment="1">
      <alignment horizontal="right" vertical="center"/>
    </xf>
    <xf numFmtId="167" fontId="12" fillId="0" borderId="0" xfId="4" quotePrefix="1" applyNumberFormat="1" applyFont="1" applyFill="1" applyAlignment="1">
      <alignment horizontal="center"/>
    </xf>
    <xf numFmtId="0" fontId="12" fillId="0" borderId="0" xfId="4" quotePrefix="1" applyFont="1" applyFill="1" applyAlignment="1">
      <alignment horizontal="center"/>
    </xf>
    <xf numFmtId="0" fontId="12" fillId="0" borderId="0" xfId="4" applyFont="1" applyFill="1" applyAlignment="1">
      <alignment horizontal="right"/>
    </xf>
    <xf numFmtId="164" fontId="12" fillId="0" borderId="2" xfId="4" applyNumberFormat="1" applyFont="1" applyFill="1" applyBorder="1" applyAlignment="1">
      <alignment vertical="center"/>
    </xf>
    <xf numFmtId="164" fontId="14" fillId="0" borderId="0" xfId="4" applyNumberFormat="1" applyFont="1" applyFill="1"/>
    <xf numFmtId="164" fontId="12" fillId="0" borderId="0" xfId="4" applyNumberFormat="1" applyFont="1" applyFill="1" applyAlignment="1">
      <alignment horizontal="right"/>
    </xf>
    <xf numFmtId="164" fontId="12" fillId="0" borderId="4" xfId="4" applyNumberFormat="1" applyFont="1" applyFill="1" applyBorder="1"/>
    <xf numFmtId="9" fontId="12" fillId="0" borderId="0" xfId="1" applyFont="1" applyFill="1"/>
    <xf numFmtId="0" fontId="12" fillId="0" borderId="0" xfId="4" applyFont="1" applyFill="1" applyBorder="1"/>
    <xf numFmtId="0" fontId="14" fillId="0" borderId="0" xfId="4" applyFont="1" applyFill="1" applyBorder="1" applyAlignment="1">
      <alignment horizontal="right"/>
    </xf>
    <xf numFmtId="164" fontId="14" fillId="0" borderId="0" xfId="4" applyNumberFormat="1" applyFont="1" applyFill="1" applyAlignment="1">
      <alignment horizontal="right"/>
    </xf>
    <xf numFmtId="0" fontId="11" fillId="0" borderId="0" xfId="0" applyFont="1" applyAlignment="1">
      <alignment horizontal="justify" vertical="top"/>
    </xf>
    <xf numFmtId="165" fontId="11" fillId="0" borderId="0" xfId="0" applyNumberFormat="1" applyFont="1" applyAlignment="1">
      <alignment horizontal="center"/>
    </xf>
    <xf numFmtId="2" fontId="11" fillId="0" borderId="0" xfId="0" applyNumberFormat="1" applyFont="1"/>
    <xf numFmtId="2" fontId="5" fillId="0" borderId="0" xfId="0" applyNumberFormat="1" applyFont="1" applyAlignment="1">
      <alignment horizontal="left"/>
    </xf>
    <xf numFmtId="2" fontId="5" fillId="0" borderId="0" xfId="0" applyNumberFormat="1" applyFont="1" applyFill="1"/>
    <xf numFmtId="165" fontId="11" fillId="0" borderId="0" xfId="0" applyNumberFormat="1" applyFont="1" applyAlignment="1">
      <alignment horizontal="center"/>
    </xf>
    <xf numFmtId="164" fontId="12" fillId="0" borderId="0" xfId="2" applyFont="1" applyFill="1" applyBorder="1"/>
    <xf numFmtId="164" fontId="12" fillId="2" borderId="0" xfId="2" applyFont="1" applyFill="1" applyBorder="1"/>
    <xf numFmtId="164" fontId="12" fillId="2" borderId="0" xfId="2" applyFont="1" applyFill="1"/>
    <xf numFmtId="2" fontId="5" fillId="0" borderId="0" xfId="0" applyNumberFormat="1" applyFont="1" applyFill="1" applyAlignment="1">
      <alignment horizontal="right"/>
    </xf>
    <xf numFmtId="2" fontId="5" fillId="2" borderId="6" xfId="0" applyNumberFormat="1" applyFont="1" applyFill="1" applyBorder="1" applyAlignment="1">
      <alignment horizontal="right"/>
    </xf>
    <xf numFmtId="164" fontId="12" fillId="2" borderId="7" xfId="2" applyFont="1" applyFill="1" applyBorder="1"/>
    <xf numFmtId="164" fontId="12" fillId="2" borderId="8" xfId="2" applyFont="1" applyFill="1" applyBorder="1"/>
    <xf numFmtId="164" fontId="12" fillId="2" borderId="9" xfId="2" applyFont="1" applyFill="1" applyBorder="1"/>
    <xf numFmtId="0" fontId="11" fillId="2" borderId="0" xfId="0" applyFont="1" applyFill="1"/>
    <xf numFmtId="2" fontId="5" fillId="2" borderId="0" xfId="0" applyNumberFormat="1" applyFont="1" applyFill="1"/>
    <xf numFmtId="2" fontId="5" fillId="2" borderId="10" xfId="0" applyNumberFormat="1" applyFont="1" applyFill="1" applyBorder="1"/>
    <xf numFmtId="2" fontId="5" fillId="2" borderId="11" xfId="0" applyNumberFormat="1" applyFont="1" applyFill="1" applyBorder="1" applyAlignment="1">
      <alignment horizontal="left"/>
    </xf>
    <xf numFmtId="2" fontId="11" fillId="2" borderId="11" xfId="0" applyNumberFormat="1" applyFont="1" applyFill="1" applyBorder="1"/>
    <xf numFmtId="0" fontId="11" fillId="2" borderId="11" xfId="0" applyFont="1" applyFill="1" applyBorder="1"/>
    <xf numFmtId="0" fontId="11" fillId="2" borderId="12" xfId="0" applyFont="1" applyFill="1" applyBorder="1"/>
    <xf numFmtId="2" fontId="5" fillId="2" borderId="13" xfId="0" applyNumberFormat="1" applyFont="1" applyFill="1" applyBorder="1"/>
    <xf numFmtId="2" fontId="5" fillId="2" borderId="0" xfId="0" applyNumberFormat="1" applyFont="1" applyFill="1" applyBorder="1" applyAlignment="1">
      <alignment horizontal="left"/>
    </xf>
    <xf numFmtId="2" fontId="11" fillId="2" borderId="0" xfId="0" applyNumberFormat="1" applyFont="1" applyFill="1" applyBorder="1"/>
    <xf numFmtId="2" fontId="5" fillId="2" borderId="0" xfId="0" applyNumberFormat="1" applyFont="1" applyFill="1" applyBorder="1" applyAlignment="1">
      <alignment horizontal="right"/>
    </xf>
    <xf numFmtId="0" fontId="11" fillId="2" borderId="0" xfId="0" applyFont="1" applyFill="1" applyBorder="1"/>
    <xf numFmtId="0" fontId="11" fillId="2" borderId="14" xfId="0" applyFont="1" applyFill="1" applyBorder="1"/>
    <xf numFmtId="164" fontId="11" fillId="2" borderId="13" xfId="0" applyNumberFormat="1" applyFont="1" applyFill="1" applyBorder="1"/>
    <xf numFmtId="164" fontId="11" fillId="2" borderId="0" xfId="0" applyNumberFormat="1" applyFont="1" applyFill="1" applyBorder="1"/>
    <xf numFmtId="164" fontId="12" fillId="2" borderId="15" xfId="2" applyFont="1" applyFill="1" applyBorder="1"/>
    <xf numFmtId="164" fontId="12" fillId="2" borderId="1" xfId="2" applyFont="1" applyFill="1" applyBorder="1"/>
    <xf numFmtId="9" fontId="11" fillId="2" borderId="0" xfId="1" applyFont="1" applyFill="1" applyBorder="1"/>
    <xf numFmtId="2" fontId="5" fillId="2" borderId="16" xfId="0" applyNumberFormat="1" applyFont="1" applyFill="1" applyBorder="1"/>
    <xf numFmtId="2" fontId="5" fillId="2" borderId="5" xfId="0" applyNumberFormat="1" applyFont="1" applyFill="1" applyBorder="1" applyAlignment="1">
      <alignment horizontal="left"/>
    </xf>
    <xf numFmtId="2" fontId="11" fillId="2" borderId="5" xfId="0" applyNumberFormat="1" applyFont="1" applyFill="1" applyBorder="1"/>
    <xf numFmtId="0" fontId="11" fillId="2" borderId="5" xfId="0" applyFont="1" applyFill="1" applyBorder="1"/>
    <xf numFmtId="0" fontId="11" fillId="2" borderId="17" xfId="0" applyFont="1" applyFill="1" applyBorder="1"/>
    <xf numFmtId="164" fontId="11" fillId="2" borderId="6" xfId="0" applyNumberFormat="1" applyFont="1" applyFill="1" applyBorder="1"/>
    <xf numFmtId="164" fontId="11" fillId="2" borderId="7" xfId="0" applyNumberFormat="1" applyFont="1" applyFill="1" applyBorder="1"/>
    <xf numFmtId="164" fontId="11" fillId="2" borderId="9" xfId="0" applyNumberFormat="1" applyFont="1" applyFill="1" applyBorder="1"/>
    <xf numFmtId="164" fontId="11" fillId="2" borderId="7" xfId="0" applyNumberFormat="1" applyFont="1" applyFill="1" applyBorder="1" applyAlignment="1">
      <alignment horizontal="right"/>
    </xf>
    <xf numFmtId="164" fontId="11" fillId="2" borderId="18" xfId="0" applyNumberFormat="1" applyFont="1" applyFill="1" applyBorder="1" applyAlignment="1">
      <alignment horizontal="right"/>
    </xf>
    <xf numFmtId="164" fontId="11" fillId="2" borderId="0" xfId="0" applyNumberFormat="1" applyFont="1" applyFill="1"/>
    <xf numFmtId="164" fontId="11" fillId="2" borderId="4" xfId="0" applyNumberFormat="1" applyFont="1" applyFill="1" applyBorder="1"/>
    <xf numFmtId="2" fontId="5" fillId="2" borderId="0" xfId="0" applyNumberFormat="1" applyFont="1" applyFill="1" applyAlignment="1">
      <alignment horizontal="left"/>
    </xf>
    <xf numFmtId="0" fontId="11" fillId="2" borderId="10" xfId="0" applyFont="1" applyFill="1" applyBorder="1"/>
    <xf numFmtId="0" fontId="11" fillId="2" borderId="11" xfId="0" applyFont="1" applyFill="1" applyBorder="1" applyAlignment="1">
      <alignment horizontal="right"/>
    </xf>
    <xf numFmtId="0" fontId="11" fillId="2" borderId="12" xfId="0" applyFont="1" applyFill="1" applyBorder="1" applyAlignment="1">
      <alignment horizontal="right"/>
    </xf>
    <xf numFmtId="0" fontId="11" fillId="2" borderId="13" xfId="0" applyFont="1" applyFill="1" applyBorder="1"/>
    <xf numFmtId="0" fontId="11" fillId="2" borderId="0" xfId="0" applyFont="1" applyFill="1" applyBorder="1" applyAlignment="1">
      <alignment horizontal="right"/>
    </xf>
    <xf numFmtId="0" fontId="11" fillId="2" borderId="14" xfId="0" applyFont="1" applyFill="1" applyBorder="1" applyAlignment="1">
      <alignment horizontal="right"/>
    </xf>
    <xf numFmtId="164" fontId="11" fillId="2" borderId="14" xfId="0" applyNumberFormat="1" applyFont="1" applyFill="1" applyBorder="1"/>
    <xf numFmtId="0" fontId="11" fillId="2" borderId="16" xfId="0" applyFont="1" applyFill="1" applyBorder="1"/>
    <xf numFmtId="164" fontId="11" fillId="2" borderId="1" xfId="0" applyNumberFormat="1" applyFont="1" applyFill="1" applyBorder="1"/>
    <xf numFmtId="164" fontId="11" fillId="2" borderId="5" xfId="0" applyNumberFormat="1" applyFont="1" applyFill="1" applyBorder="1"/>
    <xf numFmtId="164" fontId="11" fillId="2" borderId="19" xfId="0" applyNumberFormat="1" applyFont="1" applyFill="1" applyBorder="1"/>
    <xf numFmtId="164" fontId="12" fillId="2" borderId="0" xfId="4" applyNumberFormat="1" applyFont="1" applyFill="1"/>
    <xf numFmtId="0" fontId="6" fillId="2" borderId="10" xfId="0" applyFont="1" applyFill="1" applyBorder="1"/>
    <xf numFmtId="0" fontId="6" fillId="2" borderId="11" xfId="0" applyFont="1" applyFill="1" applyBorder="1"/>
    <xf numFmtId="164" fontId="8" fillId="2" borderId="11" xfId="2" applyFont="1" applyFill="1" applyBorder="1"/>
    <xf numFmtId="0" fontId="6" fillId="2" borderId="12" xfId="0" applyFont="1" applyFill="1" applyBorder="1"/>
    <xf numFmtId="0" fontId="6" fillId="2" borderId="13" xfId="0" applyFont="1" applyFill="1" applyBorder="1"/>
    <xf numFmtId="0" fontId="6" fillId="2" borderId="0" xfId="0" applyFont="1" applyFill="1" applyBorder="1"/>
    <xf numFmtId="164" fontId="8" fillId="2" borderId="0" xfId="2" applyFont="1" applyFill="1" applyBorder="1"/>
    <xf numFmtId="0" fontId="6" fillId="2" borderId="14" xfId="0" applyFont="1" applyFill="1" applyBorder="1"/>
    <xf numFmtId="164" fontId="8" fillId="2" borderId="2" xfId="2" applyFont="1" applyFill="1" applyBorder="1"/>
    <xf numFmtId="0" fontId="6" fillId="2" borderId="16" xfId="0" applyFont="1" applyFill="1" applyBorder="1"/>
    <xf numFmtId="0" fontId="6" fillId="2" borderId="5" xfId="0" applyFont="1" applyFill="1" applyBorder="1"/>
    <xf numFmtId="164" fontId="8" fillId="2" borderId="5" xfId="2" applyFont="1" applyFill="1" applyBorder="1"/>
    <xf numFmtId="0" fontId="6" fillId="2" borderId="17" xfId="0" applyFont="1" applyFill="1" applyBorder="1"/>
    <xf numFmtId="164" fontId="8" fillId="2" borderId="10" xfId="2" applyFont="1" applyFill="1" applyBorder="1"/>
    <xf numFmtId="164" fontId="8" fillId="2" borderId="12" xfId="2" applyFont="1" applyFill="1" applyBorder="1"/>
    <xf numFmtId="164" fontId="8" fillId="2" borderId="13" xfId="2" applyFont="1" applyFill="1" applyBorder="1"/>
    <xf numFmtId="164" fontId="6" fillId="2" borderId="0" xfId="0" applyNumberFormat="1" applyFont="1" applyFill="1" applyBorder="1"/>
    <xf numFmtId="164" fontId="8" fillId="2" borderId="16" xfId="2" applyFont="1" applyFill="1" applyBorder="1"/>
    <xf numFmtId="164" fontId="6" fillId="2" borderId="17" xfId="0" applyNumberFormat="1" applyFont="1" applyFill="1" applyBorder="1"/>
    <xf numFmtId="164" fontId="9" fillId="2" borderId="10" xfId="2" applyFont="1" applyFill="1" applyBorder="1"/>
    <xf numFmtId="164" fontId="8" fillId="2" borderId="11" xfId="2" applyFont="1" applyFill="1" applyBorder="1" applyAlignment="1">
      <alignment horizontal="right"/>
    </xf>
    <xf numFmtId="164" fontId="8" fillId="2" borderId="12" xfId="2" applyFont="1" applyFill="1" applyBorder="1" applyAlignment="1">
      <alignment horizontal="right"/>
    </xf>
    <xf numFmtId="164" fontId="8" fillId="2" borderId="14" xfId="2" applyFont="1" applyFill="1" applyBorder="1"/>
    <xf numFmtId="164" fontId="8" fillId="2" borderId="17" xfId="2" applyFont="1" applyFill="1" applyBorder="1"/>
    <xf numFmtId="0" fontId="11" fillId="0" borderId="0" xfId="0" applyFont="1" applyAlignment="1">
      <alignment horizontal="justify" vertical="top"/>
    </xf>
    <xf numFmtId="165" fontId="11" fillId="0" borderId="0" xfId="0" applyNumberFormat="1" applyFont="1" applyAlignment="1">
      <alignment horizontal="center"/>
    </xf>
    <xf numFmtId="0" fontId="13" fillId="0" borderId="0" xfId="0" applyFont="1" applyAlignment="1">
      <alignment horizontal="justify" vertical="top"/>
    </xf>
    <xf numFmtId="164" fontId="12" fillId="0" borderId="0" xfId="4" applyNumberFormat="1" applyFont="1" applyFill="1" applyAlignment="1">
      <alignment horizontal="right"/>
    </xf>
    <xf numFmtId="9" fontId="12" fillId="0" borderId="0" xfId="1" applyFont="1" applyFill="1" applyAlignment="1">
      <alignment horizontal="right"/>
    </xf>
    <xf numFmtId="164" fontId="12" fillId="0" borderId="4" xfId="4" applyNumberFormat="1" applyFont="1" applyFill="1" applyBorder="1" applyAlignment="1">
      <alignment horizontal="right"/>
    </xf>
    <xf numFmtId="49" fontId="15" fillId="0" borderId="2" xfId="3" applyNumberFormat="1" applyFont="1" applyFill="1" applyBorder="1" applyAlignment="1">
      <alignment horizontal="center" wrapText="1"/>
    </xf>
    <xf numFmtId="0" fontId="12" fillId="0" borderId="0" xfId="4" applyFont="1" applyFill="1" applyAlignment="1">
      <alignment horizontal="center"/>
    </xf>
    <xf numFmtId="0" fontId="5" fillId="0" borderId="0" xfId="0" applyFont="1" applyAlignment="1">
      <alignment horizontal="right"/>
    </xf>
    <xf numFmtId="164" fontId="12" fillId="0" borderId="2" xfId="4" applyNumberFormat="1" applyFont="1" applyFill="1" applyBorder="1" applyAlignment="1">
      <alignment horizontal="right"/>
    </xf>
    <xf numFmtId="166" fontId="15" fillId="0" borderId="2" xfId="3" applyFont="1" applyFill="1" applyBorder="1" applyAlignment="1">
      <alignment horizontal="center" wrapText="1"/>
    </xf>
    <xf numFmtId="165" fontId="12" fillId="0" borderId="0" xfId="4" applyNumberFormat="1" applyFont="1" applyFill="1" applyAlignment="1">
      <alignment horizontal="center"/>
    </xf>
    <xf numFmtId="0" fontId="14" fillId="0" borderId="0" xfId="4" applyFont="1" applyFill="1" applyAlignment="1">
      <alignment horizontal="center"/>
    </xf>
    <xf numFmtId="171" fontId="12" fillId="0" borderId="0" xfId="4" applyNumberFormat="1" applyFont="1" applyFill="1" applyAlignment="1">
      <alignment horizontal="center"/>
    </xf>
    <xf numFmtId="165" fontId="12" fillId="0" borderId="0" xfId="4" applyNumberFormat="1" applyFont="1" applyFill="1" applyAlignment="1">
      <alignment horizontal="center" vertical="center"/>
    </xf>
    <xf numFmtId="0" fontId="12" fillId="0" borderId="0" xfId="4" applyFont="1" applyFill="1" applyAlignment="1">
      <alignment horizontal="left"/>
    </xf>
    <xf numFmtId="166" fontId="14" fillId="0" borderId="0" xfId="3" applyFont="1" applyFill="1" applyBorder="1" applyAlignment="1">
      <alignment horizontal="center" wrapText="1"/>
    </xf>
    <xf numFmtId="165" fontId="12" fillId="0" borderId="0" xfId="4" applyNumberFormat="1" applyFont="1" applyFill="1" applyBorder="1" applyAlignment="1">
      <alignment horizontal="center"/>
    </xf>
    <xf numFmtId="49" fontId="14" fillId="0" borderId="0" xfId="4" applyNumberFormat="1" applyFont="1" applyFill="1" applyAlignment="1">
      <alignment horizontal="left" vertical="center"/>
    </xf>
    <xf numFmtId="0" fontId="10" fillId="0" borderId="0" xfId="0" applyFont="1" applyAlignment="1">
      <alignment horizontal="justify" vertical="top"/>
    </xf>
    <xf numFmtId="0" fontId="6" fillId="0" borderId="0" xfId="0" applyFont="1" applyAlignment="1">
      <alignment horizontal="justify" vertical="top"/>
    </xf>
    <xf numFmtId="165" fontId="6" fillId="0" borderId="0" xfId="0" applyNumberFormat="1" applyFont="1" applyAlignment="1">
      <alignment horizontal="center"/>
    </xf>
  </cellXfs>
  <cellStyles count="6">
    <cellStyle name="Normal" xfId="0" builtinId="0"/>
    <cellStyle name="Normal 2" xfId="5"/>
    <cellStyle name="Normal_Ársreikningur 1999" xfId="4"/>
    <cellStyle name="Normal_Tempra_ársreikningur_2004" xfId="3"/>
    <cellStyle name="Percent" xfId="1" builtinId="5"/>
    <cellStyle name="Svigar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30.06.98\UPPGJ06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innumappa\H&#243;pur-7\Umsj-12-SJ\L&#246;ga&#240;ilar\Sparisj&#243;&#240;ir%20og%20d&#243;tturf&#233;l&#246;g\Sparisj&#243;&#240;abanki\&#193;rsreikningar\2006\&#193;rsreikningur%20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aradottir\Local%20Settings\Temporary%20Internet%20Files\OLKDD\Samst&#230;&#240;a%20Kaup&#254;ing%20banki%2031.12.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HAFFSR01\Sameign$\Fyrirt&#230;ki\Borgart&#250;n%2020\1997\&#193;rssk&#253;rsl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Fyrirt&#230;ki\Krana&#254;j.%20E.Steinarssonar\Vinnubl&#246;&#240;9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RVKFSR02\Sameign$\Vinnumappa\H&#243;pur-2\Umsj-68-MGF\Fyrirt&#230;ki\Kogun\Skyrsl\skyrsl01\Kones089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RVKFSR02\Sameign$\EOO\ARSR_FEL\ELFUR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00"/>
      <sheetName val="1410"/>
    </sheetNames>
    <sheetDataSet>
      <sheetData sheetId="0" refreshError="1">
        <row r="8">
          <cell r="V8">
            <v>0</v>
          </cell>
        </row>
        <row r="9">
          <cell r="V9">
            <v>0</v>
          </cell>
        </row>
        <row r="10">
          <cell r="V10">
            <v>0</v>
          </cell>
        </row>
      </sheetData>
      <sheetData sheetId="1" refreshError="1">
        <row r="1">
          <cell r="A1" t="str">
            <v>Rekstrarreikningur ársins 1997</v>
          </cell>
        </row>
        <row r="5">
          <cell r="E5" t="str">
            <v>Skýr.</v>
          </cell>
          <cell r="F5">
            <v>1997</v>
          </cell>
        </row>
        <row r="6">
          <cell r="A6" t="str">
            <v>Rekstrartekjur:</v>
          </cell>
        </row>
        <row r="8">
          <cell r="B8" t="str">
            <v>Vörusala</v>
          </cell>
          <cell r="F8">
            <v>8072137447</v>
          </cell>
        </row>
        <row r="9">
          <cell r="B9" t="str">
            <v>Aðrar tekjur</v>
          </cell>
          <cell r="F9">
            <v>274329590</v>
          </cell>
        </row>
        <row r="10">
          <cell r="D10" t="str">
            <v>Rekstrartekjur</v>
          </cell>
          <cell r="F10">
            <v>8346467037</v>
          </cell>
        </row>
        <row r="12">
          <cell r="E12" t="str">
            <v xml:space="preserve"> </v>
          </cell>
        </row>
        <row r="13">
          <cell r="A13" t="str">
            <v>Rekstrargjöld:</v>
          </cell>
        </row>
        <row r="15">
          <cell r="B15" t="str">
            <v>Kostnaðarverð seldra vara</v>
          </cell>
          <cell r="F15">
            <v>6338903103</v>
          </cell>
        </row>
        <row r="16">
          <cell r="B16" t="str">
            <v>Sölu-, dreifingar og stjórnunarkostnaður</v>
          </cell>
          <cell r="F16">
            <v>1178331474</v>
          </cell>
        </row>
        <row r="17">
          <cell r="B17" t="str">
            <v>Annar rekstrarkostnaður</v>
          </cell>
          <cell r="F17">
            <v>378450548</v>
          </cell>
        </row>
        <row r="18">
          <cell r="B18" t="str">
            <v xml:space="preserve">Afskriftir </v>
          </cell>
          <cell r="E18">
            <v>8</v>
          </cell>
          <cell r="F18">
            <v>240439809</v>
          </cell>
        </row>
        <row r="19">
          <cell r="D19" t="str">
            <v>Rekstrargjöld</v>
          </cell>
          <cell r="F19">
            <v>8136124934</v>
          </cell>
        </row>
        <row r="21">
          <cell r="A21" t="str">
            <v>Rekstrarhagnaður fyrir fjármunatekjur og fjármagnsgjöld</v>
          </cell>
          <cell r="F21">
            <v>210342103</v>
          </cell>
        </row>
        <row r="25">
          <cell r="B25" t="str">
            <v xml:space="preserve">Vaxtatekjur og verðbætur </v>
          </cell>
          <cell r="F25">
            <v>49161909</v>
          </cell>
        </row>
        <row r="26">
          <cell r="B26" t="str">
            <v xml:space="preserve">Vaxtagjöld, verðbætur og gengismunur  </v>
          </cell>
          <cell r="F26">
            <v>-128402903</v>
          </cell>
        </row>
        <row r="27">
          <cell r="B27" t="str">
            <v xml:space="preserve">Reiknaðar tekjur vegna verðlagsbreytinga </v>
          </cell>
          <cell r="F27">
            <v>10929343</v>
          </cell>
        </row>
        <row r="28">
          <cell r="B28" t="str">
            <v>Arður af hlutabréfaeign</v>
          </cell>
          <cell r="F28">
            <v>7906582</v>
          </cell>
        </row>
        <row r="29">
          <cell r="A29" t="str">
            <v>Hrein fjármagnsgjöld</v>
          </cell>
          <cell r="E29">
            <v>2.2400000000000002</v>
          </cell>
          <cell r="F29">
            <v>-113393940</v>
          </cell>
        </row>
        <row r="31">
          <cell r="A31" t="str">
            <v>Hagnaður fyrir aðrar tekjur og gjöld</v>
          </cell>
          <cell r="F31">
            <v>96948163</v>
          </cell>
        </row>
        <row r="33">
          <cell r="A33" t="str">
            <v>Aðrar tekjur (gjöld):</v>
          </cell>
        </row>
        <row r="35">
          <cell r="B35" t="str">
            <v>Hagnaður af sölu eigna</v>
          </cell>
          <cell r="F35">
            <v>0</v>
          </cell>
        </row>
        <row r="36">
          <cell r="B36" t="str">
            <v>Önnur gjöld</v>
          </cell>
          <cell r="F36">
            <v>0</v>
          </cell>
        </row>
        <row r="37">
          <cell r="F37">
            <v>0</v>
          </cell>
        </row>
        <row r="39">
          <cell r="A39" t="str">
            <v>Hagnaður fyrir tekju- og eignarskatt</v>
          </cell>
          <cell r="F39">
            <v>96948163</v>
          </cell>
        </row>
        <row r="40">
          <cell r="A40" t="str">
            <v>Tekjuskattur</v>
          </cell>
          <cell r="E40">
            <v>7.14</v>
          </cell>
          <cell r="F40">
            <v>-12683496</v>
          </cell>
        </row>
        <row r="41">
          <cell r="A41" t="str">
            <v xml:space="preserve">Eignarskattur </v>
          </cell>
          <cell r="F41">
            <v>-11901757</v>
          </cell>
        </row>
        <row r="43">
          <cell r="A43" t="str">
            <v>Hagnaður af reglulegri starfsemi</v>
          </cell>
          <cell r="F43">
            <v>72362910</v>
          </cell>
        </row>
        <row r="45">
          <cell r="A45" t="str">
            <v>Aðrar tekjur og gjöld:</v>
          </cell>
        </row>
        <row r="47">
          <cell r="B47" t="str">
            <v>Söluhagnaður eigna</v>
          </cell>
          <cell r="F47">
            <v>44077779</v>
          </cell>
        </row>
        <row r="48">
          <cell r="B48" t="str">
            <v>Önnur gjöld</v>
          </cell>
          <cell r="F48">
            <v>-13571624</v>
          </cell>
        </row>
        <row r="49">
          <cell r="E49">
            <v>7</v>
          </cell>
          <cell r="F49">
            <v>30506155</v>
          </cell>
        </row>
        <row r="51">
          <cell r="A51" t="str">
            <v>Hagnaður fyrir áhrif dóttur- og hlutdeildarfélaga</v>
          </cell>
          <cell r="F51">
            <v>102869065</v>
          </cell>
        </row>
        <row r="52">
          <cell r="A52" t="str">
            <v>Áhrif dóttur- og hlutdeildarfélaga</v>
          </cell>
          <cell r="E52">
            <v>3</v>
          </cell>
          <cell r="F52">
            <v>-28973339</v>
          </cell>
        </row>
        <row r="54">
          <cell r="A54" t="str">
            <v>Hagnaður ársins</v>
          </cell>
          <cell r="E54">
            <v>12</v>
          </cell>
          <cell r="F54">
            <v>73895726</v>
          </cell>
        </row>
        <row r="56">
          <cell r="A56" t="str">
            <v>Efnahagsreikningur</v>
          </cell>
        </row>
        <row r="59">
          <cell r="A59" t="str">
            <v>Eignir</v>
          </cell>
        </row>
        <row r="61">
          <cell r="E61" t="str">
            <v>Skýr.</v>
          </cell>
          <cell r="F61">
            <v>1997</v>
          </cell>
        </row>
        <row r="64">
          <cell r="A64" t="str">
            <v>Fastafjármunir:</v>
          </cell>
        </row>
        <row r="66">
          <cell r="B66" t="str">
            <v>Varanlegir rekstrarfjármunir:</v>
          </cell>
        </row>
        <row r="67">
          <cell r="C67" t="str">
            <v xml:space="preserve">Fasteignir </v>
          </cell>
          <cell r="E67">
            <v>9</v>
          </cell>
          <cell r="F67">
            <v>2844699403</v>
          </cell>
        </row>
        <row r="68">
          <cell r="C68" t="str">
            <v>Vélar, áhöld og flutningatæki</v>
          </cell>
          <cell r="F68">
            <v>649650345</v>
          </cell>
        </row>
        <row r="69">
          <cell r="E69">
            <v>8</v>
          </cell>
          <cell r="F69">
            <v>3494349748</v>
          </cell>
        </row>
        <row r="71">
          <cell r="B71" t="str">
            <v>Áhættufjármunir og langtímakröfur:</v>
          </cell>
        </row>
        <row r="72">
          <cell r="C72" t="str">
            <v>Eignarhlutir í öðrum félögum</v>
          </cell>
          <cell r="E72">
            <v>10</v>
          </cell>
          <cell r="F72">
            <v>933227044</v>
          </cell>
        </row>
        <row r="73">
          <cell r="C73" t="str">
            <v>Verðbréf</v>
          </cell>
          <cell r="E73">
            <v>5</v>
          </cell>
          <cell r="F73">
            <v>180220790</v>
          </cell>
        </row>
        <row r="74">
          <cell r="C74" t="str">
            <v>Lán til hlutdeildarfélaga</v>
          </cell>
          <cell r="F74">
            <v>32890558</v>
          </cell>
        </row>
        <row r="75">
          <cell r="F75">
            <v>1146338392</v>
          </cell>
        </row>
        <row r="79">
          <cell r="D79" t="str">
            <v>Fastafjármunir samtals</v>
          </cell>
          <cell r="F79">
            <v>4640688140</v>
          </cell>
        </row>
        <row r="83">
          <cell r="A83" t="str">
            <v>Veltufjármunir:</v>
          </cell>
        </row>
        <row r="85">
          <cell r="B85" t="str">
            <v>Vörubirgðir</v>
          </cell>
          <cell r="E85">
            <v>4</v>
          </cell>
          <cell r="F85">
            <v>805121929</v>
          </cell>
        </row>
        <row r="87">
          <cell r="B87" t="str">
            <v>Skammtímakröfur:</v>
          </cell>
          <cell r="E87">
            <v>5</v>
          </cell>
        </row>
        <row r="88">
          <cell r="C88" t="str">
            <v xml:space="preserve">Viðskiptakröfur </v>
          </cell>
          <cell r="F88">
            <v>1012172303</v>
          </cell>
        </row>
        <row r="89">
          <cell r="C89" t="str">
            <v>Viðskiptavíxlar og skuldabréf</v>
          </cell>
          <cell r="F89">
            <v>65545572</v>
          </cell>
        </row>
        <row r="90">
          <cell r="C90" t="str">
            <v>Krafa á dótturfélag</v>
          </cell>
          <cell r="F90">
            <v>41493614</v>
          </cell>
        </row>
        <row r="91">
          <cell r="C91" t="str">
            <v>Kröfur á hlutdeildafélög</v>
          </cell>
          <cell r="F91">
            <v>75782000</v>
          </cell>
        </row>
        <row r="92">
          <cell r="C92" t="str">
            <v>Aðrar skammtímakröfur</v>
          </cell>
          <cell r="F92">
            <v>73855683</v>
          </cell>
        </row>
        <row r="93">
          <cell r="C93" t="str">
            <v>Fyrirframgreiddur kostnaður</v>
          </cell>
          <cell r="F93">
            <v>10545257</v>
          </cell>
        </row>
        <row r="95">
          <cell r="B95" t="str">
            <v>Skammtímaverðbréf</v>
          </cell>
          <cell r="F95">
            <v>47370619</v>
          </cell>
        </row>
        <row r="96">
          <cell r="B96" t="str">
            <v>Handbært fé</v>
          </cell>
          <cell r="E96">
            <v>6</v>
          </cell>
          <cell r="F96">
            <v>18793903</v>
          </cell>
        </row>
        <row r="97">
          <cell r="D97" t="str">
            <v>Veltufjármunir samtals</v>
          </cell>
          <cell r="F97">
            <v>2150680880</v>
          </cell>
        </row>
        <row r="100">
          <cell r="D100" t="str">
            <v>Eignir samtals</v>
          </cell>
          <cell r="F100">
            <v>6791369020</v>
          </cell>
        </row>
        <row r="108">
          <cell r="A108" t="str">
            <v>31. desember 1997</v>
          </cell>
        </row>
        <row r="111">
          <cell r="A111" t="str">
            <v>Skuldir og eigið fé</v>
          </cell>
        </row>
        <row r="113">
          <cell r="E113" t="str">
            <v>Skýr.</v>
          </cell>
          <cell r="F113">
            <v>1997</v>
          </cell>
        </row>
        <row r="116">
          <cell r="A116" t="str">
            <v>Eigið fé:</v>
          </cell>
        </row>
        <row r="118">
          <cell r="B118" t="str">
            <v xml:space="preserve">Hlutafé </v>
          </cell>
          <cell r="E118">
            <v>11</v>
          </cell>
          <cell r="F118">
            <v>673355655</v>
          </cell>
        </row>
        <row r="119">
          <cell r="B119" t="str">
            <v>Lögbundinn varasjóður</v>
          </cell>
          <cell r="F119">
            <v>98203012</v>
          </cell>
        </row>
        <row r="120">
          <cell r="B120" t="str">
            <v>Óráðstafað eigið fé</v>
          </cell>
          <cell r="F120">
            <v>2079409043</v>
          </cell>
        </row>
        <row r="121">
          <cell r="D121" t="str">
            <v>Eigið fé samtals</v>
          </cell>
          <cell r="E121">
            <v>12.13</v>
          </cell>
          <cell r="F121">
            <v>2850967710</v>
          </cell>
        </row>
        <row r="126">
          <cell r="A126" t="str">
            <v>Skuldbindingar:</v>
          </cell>
        </row>
        <row r="128">
          <cell r="B128" t="str">
            <v>Tekjuskattsskuldbinding</v>
          </cell>
          <cell r="E128">
            <v>7.14</v>
          </cell>
          <cell r="F128">
            <v>230808378</v>
          </cell>
        </row>
        <row r="129">
          <cell r="B129" t="str">
            <v>Eftirlaunaskuldbinding</v>
          </cell>
          <cell r="E129">
            <v>15</v>
          </cell>
          <cell r="F129">
            <v>137847427</v>
          </cell>
        </row>
        <row r="130">
          <cell r="F130">
            <v>368655805</v>
          </cell>
        </row>
        <row r="132">
          <cell r="A132" t="str">
            <v>Langtímaskuldir:</v>
          </cell>
        </row>
        <row r="134">
          <cell r="B134" t="str">
            <v>Skuldir í íslenskum krónum</v>
          </cell>
          <cell r="F134">
            <v>1246175446</v>
          </cell>
        </row>
        <row r="135">
          <cell r="B135" t="str">
            <v>Skuldir í erlendum gjaldmiðlum</v>
          </cell>
          <cell r="F135">
            <v>963804278</v>
          </cell>
        </row>
        <row r="136">
          <cell r="E136">
            <v>17.18</v>
          </cell>
          <cell r="F136">
            <v>2209979724</v>
          </cell>
        </row>
        <row r="139">
          <cell r="A139" t="str">
            <v>Skammtímaskuldir:</v>
          </cell>
        </row>
        <row r="141">
          <cell r="B141" t="str">
            <v>Skuldir við lánastofnanir</v>
          </cell>
          <cell r="F141">
            <v>452591153</v>
          </cell>
        </row>
        <row r="142">
          <cell r="B142" t="str">
            <v>Viðskiptaskuldir og ýmsar skammtímaskuldir</v>
          </cell>
          <cell r="F142">
            <v>720850744</v>
          </cell>
        </row>
        <row r="143">
          <cell r="B143" t="str">
            <v>Skuldir við hlutdeildarfélög</v>
          </cell>
          <cell r="F143">
            <v>83048680</v>
          </cell>
        </row>
        <row r="144">
          <cell r="B144" t="str">
            <v xml:space="preserve">Næsta árs afborganir af langtímaskuldum </v>
          </cell>
          <cell r="E144">
            <v>18</v>
          </cell>
          <cell r="F144">
            <v>64529105</v>
          </cell>
        </row>
        <row r="145">
          <cell r="B145" t="str">
            <v>Reiknaðir skattar</v>
          </cell>
          <cell r="F145">
            <v>40746099</v>
          </cell>
        </row>
        <row r="146">
          <cell r="F146">
            <v>1361765781</v>
          </cell>
        </row>
        <row r="148">
          <cell r="D148" t="str">
            <v>Skuldir samtals</v>
          </cell>
          <cell r="F148">
            <v>3940401310</v>
          </cell>
        </row>
        <row r="150">
          <cell r="D150" t="str">
            <v>Skuldir og eigið fé samtals</v>
          </cell>
          <cell r="F150">
            <v>6791369020</v>
          </cell>
        </row>
        <row r="152">
          <cell r="A152" t="str">
            <v>Veðsetningar og ábyrgðarskuldbindingar</v>
          </cell>
          <cell r="E152" t="str">
            <v>14-16</v>
          </cell>
        </row>
        <row r="155">
          <cell r="A155" t="str">
            <v>Sjóðstreymi árið 1997</v>
          </cell>
        </row>
        <row r="158">
          <cell r="E158" t="str">
            <v>Skýr.</v>
          </cell>
          <cell r="F158">
            <v>1997</v>
          </cell>
        </row>
        <row r="159">
          <cell r="A159" t="str">
            <v>Handbært fé til rekstrar:</v>
          </cell>
        </row>
        <row r="161">
          <cell r="A161" t="str">
            <v>Hagnaður ársins</v>
          </cell>
          <cell r="E161">
            <v>12</v>
          </cell>
          <cell r="F161">
            <v>73895726</v>
          </cell>
        </row>
        <row r="162">
          <cell r="A162" t="str">
            <v xml:space="preserve">Rekstrarliðir sem hafa ekki áhrif á fjársteymi: </v>
          </cell>
        </row>
        <row r="163">
          <cell r="B163" t="str">
            <v>Söluhagnaður eigna</v>
          </cell>
          <cell r="F163">
            <v>-65787730</v>
          </cell>
        </row>
        <row r="164">
          <cell r="B164" t="str">
            <v>Afkoma hlutdeildarfélaga</v>
          </cell>
          <cell r="E164">
            <v>3</v>
          </cell>
          <cell r="F164">
            <v>28973339</v>
          </cell>
        </row>
        <row r="165">
          <cell r="B165" t="str">
            <v>Afskrifuð hlutabréf</v>
          </cell>
          <cell r="F165">
            <v>0</v>
          </cell>
        </row>
        <row r="166">
          <cell r="A166" t="str">
            <v xml:space="preserve">      Afskriftir ..........................................</v>
          </cell>
          <cell r="B166" t="str">
            <v xml:space="preserve">Afskriftir </v>
          </cell>
          <cell r="F166">
            <v>240439809</v>
          </cell>
        </row>
        <row r="167">
          <cell r="B167" t="str">
            <v>Reiknuð breyting annarra skuldbindinga</v>
          </cell>
          <cell r="F167">
            <v>24894386</v>
          </cell>
        </row>
        <row r="168">
          <cell r="B168" t="str">
            <v>Verðbætur og gengismunur af langtímakröfuum og -skuldum</v>
          </cell>
          <cell r="F168">
            <v>5484366</v>
          </cell>
        </row>
        <row r="169">
          <cell r="B169" t="str">
            <v>Tekjuskattur</v>
          </cell>
          <cell r="E169">
            <v>7.14</v>
          </cell>
          <cell r="F169">
            <v>34393447</v>
          </cell>
        </row>
        <row r="170">
          <cell r="B170" t="str">
            <v xml:space="preserve">Reiknaðar tekjur vegna verðlagsbreytinga </v>
          </cell>
          <cell r="E170">
            <v>2</v>
          </cell>
          <cell r="F170">
            <v>-23538069</v>
          </cell>
        </row>
        <row r="171">
          <cell r="D171" t="str">
            <v>Veltufé frá rekstri</v>
          </cell>
          <cell r="F171">
            <v>318755274</v>
          </cell>
        </row>
        <row r="173">
          <cell r="A173" t="str">
            <v>Breytingar á rekstrartengdum eignum og skuldum:</v>
          </cell>
        </row>
        <row r="174">
          <cell r="B174" t="str">
            <v>Skammtímakröfur, lækkun (hækkun)</v>
          </cell>
          <cell r="F174">
            <v>148040720</v>
          </cell>
        </row>
        <row r="175">
          <cell r="B175" t="str">
            <v>Birgðir,  hækkkun</v>
          </cell>
          <cell r="F175">
            <v>-47413125</v>
          </cell>
        </row>
        <row r="176">
          <cell r="B176" t="str">
            <v xml:space="preserve">Fyrirframgreiðslur, (hækkun) lækkun </v>
          </cell>
          <cell r="F176">
            <v>-1096597</v>
          </cell>
        </row>
        <row r="177">
          <cell r="B177" t="str">
            <v>Skammtímaskuldir, (lækkun) hækkun</v>
          </cell>
          <cell r="F177">
            <v>-9110002</v>
          </cell>
        </row>
        <row r="178">
          <cell r="D178" t="str">
            <v>Breytingar á rekstrartengdum eignum og skuldum</v>
          </cell>
          <cell r="F178">
            <v>90420996</v>
          </cell>
        </row>
        <row r="180">
          <cell r="D180" t="str">
            <v>Handbært fé frá rekstri</v>
          </cell>
          <cell r="F180">
            <v>409176270</v>
          </cell>
        </row>
        <row r="182">
          <cell r="A182" t="str">
            <v>Fjárfestingarhreyfingar:</v>
          </cell>
        </row>
        <row r="185">
          <cell r="A185" t="str">
            <v>Fjárfesting í varanlegum rekstrarfjármunum</v>
          </cell>
          <cell r="E185">
            <v>8</v>
          </cell>
          <cell r="F185">
            <v>-626682758</v>
          </cell>
        </row>
        <row r="186">
          <cell r="A186" t="str">
            <v>Söluverð seldra rekstrarfjármuna...............................................................................</v>
          </cell>
          <cell r="E186" t="str">
            <v xml:space="preserve"> </v>
          </cell>
          <cell r="F186">
            <v>72951676</v>
          </cell>
        </row>
        <row r="187">
          <cell r="A187" t="str">
            <v>Fjárfesting í eignarhlutum í öðrum félögum</v>
          </cell>
          <cell r="F187">
            <v>-324522560</v>
          </cell>
        </row>
        <row r="188">
          <cell r="A188" t="str">
            <v>Söluverð hlutabréfa í öðrum félögum</v>
          </cell>
          <cell r="F188">
            <v>98728695</v>
          </cell>
        </row>
        <row r="189">
          <cell r="A189" t="str">
            <v>Verðbréf, breyting</v>
          </cell>
          <cell r="F189">
            <v>100317945</v>
          </cell>
        </row>
        <row r="190">
          <cell r="D190" t="str">
            <v>Fjárfestingarhreyfingar</v>
          </cell>
          <cell r="F190">
            <v>-679207002</v>
          </cell>
        </row>
        <row r="192">
          <cell r="A192" t="str">
            <v>Fjármögnunarhreyfingar:</v>
          </cell>
        </row>
        <row r="194">
          <cell r="A194" t="str">
            <v>Keypt og seld eigin hlutabréf</v>
          </cell>
          <cell r="E194">
            <v>11</v>
          </cell>
          <cell r="F194">
            <v>-70551072</v>
          </cell>
        </row>
        <row r="195">
          <cell r="A195" t="str">
            <v>Arður til hluthafa</v>
          </cell>
          <cell r="E195">
            <v>11</v>
          </cell>
          <cell r="F195">
            <v>-62291223</v>
          </cell>
        </row>
        <row r="196">
          <cell r="A196" t="str">
            <v xml:space="preserve">Tekin ný  langtímalán </v>
          </cell>
          <cell r="F196">
            <v>519275905</v>
          </cell>
        </row>
        <row r="197">
          <cell r="A197" t="str">
            <v xml:space="preserve">Afborganir af langtímaskuldum </v>
          </cell>
          <cell r="F197">
            <v>-94785535</v>
          </cell>
        </row>
        <row r="198">
          <cell r="A198" t="str">
            <v>Skammtímalán, (lækkun) hækkun</v>
          </cell>
          <cell r="F198">
            <v>-112868805</v>
          </cell>
        </row>
        <row r="199">
          <cell r="D199" t="str">
            <v>Fjármögnunarhreyfingar</v>
          </cell>
          <cell r="F199">
            <v>178779270</v>
          </cell>
        </row>
        <row r="203">
          <cell r="A203" t="str">
            <v>(Lækkun) hækkun á handbæru fé</v>
          </cell>
          <cell r="F203">
            <v>-91251462</v>
          </cell>
        </row>
        <row r="205">
          <cell r="A205" t="str">
            <v>Handbært fé í ársbyrjun</v>
          </cell>
          <cell r="F205">
            <v>110045365</v>
          </cell>
        </row>
        <row r="207">
          <cell r="A207" t="str">
            <v>Handbært fé árslok</v>
          </cell>
          <cell r="E207">
            <v>6</v>
          </cell>
          <cell r="F207">
            <v>18793903</v>
          </cell>
        </row>
        <row r="209">
          <cell r="F209">
            <v>18793903</v>
          </cell>
        </row>
        <row r="210">
          <cell r="F210">
            <v>0</v>
          </cell>
        </row>
        <row r="212">
          <cell r="L212" t="str">
            <v>Reikningsskilaaðferðir</v>
          </cell>
        </row>
        <row r="214">
          <cell r="L214" t="str">
            <v>1.</v>
          </cell>
          <cell r="M214" t="str">
            <v xml:space="preserve">Ársreikningurinn er gerður í samræmi við lög um ársreikninga og reglugerð um framsetningu og innihald </v>
          </cell>
        </row>
        <row r="215">
          <cell r="M215" t="str">
            <v>ársreikninga og samstæðureikninga.  Hann er í meginatriðum gerður eftir sömu reikningsskilaaðferðum</v>
          </cell>
        </row>
        <row r="216">
          <cell r="M216" t="str">
            <v>og árið áður, en röðun og heiti einstakra liða hefur þó verið breytt til samræmis við reglugerðina.</v>
          </cell>
        </row>
        <row r="218">
          <cell r="L218" t="str">
            <v>2.</v>
          </cell>
          <cell r="M218" t="str">
            <v>Áhrif almennra verðlagsbreytinga á rekstur og fjárhagsstöðu félagsins eru reiknuð og færð í ársreikninginn</v>
          </cell>
        </row>
        <row r="219">
          <cell r="M219" t="str">
            <v>miðað við hækkun vísitölu neysluverðs innan ársins, sem var 2,0%.</v>
          </cell>
        </row>
        <row r="221">
          <cell r="M221" t="str">
            <v xml:space="preserve">Varanlegir rekstrarfjármunum og eignarhlutir í félögum, öðrum en dóttur- og hlutdeildarfélögum, eru </v>
          </cell>
        </row>
        <row r="222">
          <cell r="M222" t="str">
            <v xml:space="preserve">endurmetnir með því að framreikna upphaflegt stofnverð þeirra og afskriftir til ársloka 1997.  Afskriftir </v>
          </cell>
        </row>
        <row r="223">
          <cell r="M223" t="str">
            <v>eru færðar til gjalda á meðalverðlagi ársins.  Áhrif verðlagsbreytinga peningalegar eignir og skuldir</v>
          </cell>
        </row>
        <row r="224">
          <cell r="M224" t="str">
            <v>eru reiknuð og færð í ársreikninginn og mynda reiknaðar tekjur vegna verðlagsbreytinga að fjárhæð</v>
          </cell>
        </row>
        <row r="225">
          <cell r="M225" t="str">
            <v>23.6 millj.  kr.  Endurmatsbreytingarnar hafa þau áhrif að fjárhæðir í efnahagsreikningi eru á verðlagi í árslok</v>
          </cell>
        </row>
        <row r="226">
          <cell r="M226" t="str">
            <v>og rekstrarárangur ársins á meðalverðlagi.</v>
          </cell>
        </row>
        <row r="228">
          <cell r="M228" t="str">
            <v xml:space="preserve">Endurmatshækkun eigna og verðbreytingarfærsla eru færð í endurmatsreikning meðal eigin fjár í </v>
          </cell>
        </row>
        <row r="229">
          <cell r="L229" t="str">
            <v>*</v>
          </cell>
          <cell r="M229" t="str">
            <v>efnahagsreikningi, sbr. skýringu xx.</v>
          </cell>
        </row>
        <row r="231">
          <cell r="L231" t="str">
            <v>4.</v>
          </cell>
          <cell r="M231" t="str">
            <v xml:space="preserve">Eignarhlutir í dóttur- og hlutdeildarfélögum eru eignfærðir á því verði sem svarar til hlutdeildar félagsins </v>
          </cell>
        </row>
        <row r="232">
          <cell r="M232" t="str">
            <v xml:space="preserve">í eigin fé þeirra, að teknu tilliti til mismunar á upphaflegu kaupverði eignarhlutans annars vegar og hlutdeildar  </v>
          </cell>
        </row>
        <row r="233">
          <cell r="M233" t="str">
            <v>í eigin fé við kaup.  Mismunurinn er gjaldfærður á fimm árum.</v>
          </cell>
        </row>
        <row r="235">
          <cell r="L235" t="str">
            <v>5.</v>
          </cell>
          <cell r="M235" t="str">
            <v>Vörubirgðir eru eignfærðar á siðasta innkaupsverði og sundurliðast þannig:</v>
          </cell>
        </row>
        <row r="237">
          <cell r="S237">
            <v>1997</v>
          </cell>
          <cell r="U237">
            <v>1996</v>
          </cell>
        </row>
        <row r="239">
          <cell r="M239" t="str">
            <v>Eldsneyti</v>
          </cell>
          <cell r="U239">
            <v>495857</v>
          </cell>
        </row>
        <row r="240">
          <cell r="M240" t="str">
            <v>Smurolía</v>
          </cell>
          <cell r="U240">
            <v>45158</v>
          </cell>
        </row>
        <row r="241">
          <cell r="M241" t="str">
            <v>Aðrar birgðir</v>
          </cell>
          <cell r="U241">
            <v>216694</v>
          </cell>
        </row>
        <row r="242">
          <cell r="S242">
            <v>0</v>
          </cell>
          <cell r="U242">
            <v>757709</v>
          </cell>
        </row>
        <row r="245">
          <cell r="L245" t="str">
            <v>6.</v>
          </cell>
          <cell r="M245" t="str">
            <v xml:space="preserve">Skammtímakröfur og skuldabréf eru færð niður um  113,9  millj. kr. í ársreikningnum.  Hér er ekki um </v>
          </cell>
        </row>
        <row r="246">
          <cell r="M246" t="str">
            <v xml:space="preserve">endanlega afskrift að ræða heldur er myndaður mótreikningur, sem mæta á þeim kröfum sem kunna að </v>
          </cell>
        </row>
        <row r="247">
          <cell r="M247" t="str">
            <v>tapast og er hann dreginn frá skammtímakröfum og skuldabréfum í árslok í efnahagsreikningi.  Breyting</v>
          </cell>
        </row>
        <row r="248">
          <cell r="M248" t="str">
            <v>reikningsins á árinu greinist þannig:</v>
          </cell>
        </row>
        <row r="249">
          <cell r="S249">
            <v>1997</v>
          </cell>
          <cell r="U249">
            <v>1996</v>
          </cell>
        </row>
        <row r="250">
          <cell r="M250" t="str">
            <v>Afskriftareikningur í ársbyrjun</v>
          </cell>
          <cell r="S250">
            <v>112224</v>
          </cell>
          <cell r="T250" t="str">
            <v xml:space="preserve"> </v>
          </cell>
          <cell r="U250">
            <v>183597</v>
          </cell>
        </row>
        <row r="251">
          <cell r="M251" t="str">
            <v>Afskrifaðar kröfur á árinu</v>
          </cell>
          <cell r="T251" t="str">
            <v xml:space="preserve"> </v>
          </cell>
          <cell r="U251">
            <v>-130115</v>
          </cell>
        </row>
        <row r="252">
          <cell r="M252" t="str">
            <v>Framlag í afskriftareikning gjaldfært á árinu</v>
          </cell>
          <cell r="S252">
            <v>1690</v>
          </cell>
          <cell r="T252" t="str">
            <v xml:space="preserve"> </v>
          </cell>
          <cell r="U252">
            <v>58742</v>
          </cell>
        </row>
        <row r="254">
          <cell r="M254" t="str">
            <v>Afskriftareikningur í árslok</v>
          </cell>
          <cell r="S254">
            <v>113914</v>
          </cell>
          <cell r="U254">
            <v>112224</v>
          </cell>
        </row>
        <row r="258">
          <cell r="L258" t="str">
            <v>7.</v>
          </cell>
          <cell r="M258" t="str">
            <v>Til handbærs fjár í efnahagsreikningi og við gerð sjóðstreymis teljast sjóður og bankainnstæður.</v>
          </cell>
        </row>
        <row r="260">
          <cell r="L260" t="str">
            <v>8.</v>
          </cell>
          <cell r="M260" t="str">
            <v>Tekjuskattsskuldbinding félagsin er reiknuð og færð í ársreikninginn.  Útreikningur hennar byggist á</v>
          </cell>
        </row>
        <row r="261">
          <cell r="M261" t="str">
            <v>mismun efnahagsliða samkvæmt skattuppgjöri annars vegar og ársreikningi félagsins hins vegar.</v>
          </cell>
        </row>
        <row r="263">
          <cell r="M263" t="str">
            <v>Varanlegir rekstrarfjármunir og eignarhlutir í félögum eru endurmetnir með því að framreikna upphaflegt</v>
          </cell>
        </row>
        <row r="264">
          <cell r="M264" t="str">
            <v>stofnverð þeirra og afskriftir til ársloka 1997.  Afskriftir eru færðar til gjalda á meðalverðlagi ársins.</v>
          </cell>
        </row>
        <row r="265">
          <cell r="M265" t="str">
            <v xml:space="preserve">  Eignarhlutir í félögum öðrum en dóttur- og hlutdeildarfélögum eru færðir á kaupverði framreiknuðu til </v>
          </cell>
        </row>
        <row r="266">
          <cell r="M266" t="str">
            <v xml:space="preserve">ársloka 1997.  Áhrif verðlagsbreytinga á peningalegar eignir og skuldir eru reiknuð og færð í </v>
          </cell>
        </row>
        <row r="267">
          <cell r="M267" t="str">
            <v xml:space="preserve">ársreikninginn og mynda reiknaðar tekjur að fjárhæð 20,1 millj. kr.  Endurmatsbreytingarnar hafa þau </v>
          </cell>
        </row>
        <row r="268">
          <cell r="M268" t="str">
            <v xml:space="preserve">áhrif að fjárhæðir í efnahagsreikningi eru á verðlagi í árslok og rekstrarárangur ársins á meðalverðlagi.  </v>
          </cell>
        </row>
        <row r="269">
          <cell r="T269" t="str">
            <v xml:space="preserve"> </v>
          </cell>
        </row>
        <row r="270">
          <cell r="M270" t="str">
            <v xml:space="preserve">Endurmatshækkun rekstrafjámuna og verðbreytngarfærsla eru færð í endurmatsreikning meðal eigin fjár í </v>
          </cell>
        </row>
        <row r="271">
          <cell r="M271" t="str">
            <v>efnahagsreikningi, sbr. skýringu 15.</v>
          </cell>
        </row>
        <row r="272">
          <cell r="L272" t="str">
            <v>Skýringar, frh.:</v>
          </cell>
        </row>
        <row r="274">
          <cell r="L274" t="str">
            <v>Varanlegir rekstrarfjármunir</v>
          </cell>
        </row>
        <row r="276">
          <cell r="L276" t="str">
            <v>9.</v>
          </cell>
          <cell r="M276" t="str">
            <v>Varanlegir rekstrarfjármunir, endurmat þeirra og afskriftir greinast þannig:</v>
          </cell>
        </row>
        <row r="278">
          <cell r="S278" t="str">
            <v>Vélar, áhöld og</v>
          </cell>
        </row>
        <row r="279">
          <cell r="Q279" t="str">
            <v>Fasteignir</v>
          </cell>
          <cell r="S279" t="str">
            <v>flutningatæki</v>
          </cell>
          <cell r="U279" t="str">
            <v>Samtals</v>
          </cell>
        </row>
        <row r="281">
          <cell r="M281" t="str">
            <v>Heildarverð 1.1. 1997</v>
          </cell>
          <cell r="Q281">
            <v>3937162</v>
          </cell>
          <cell r="S281">
            <v>1774518</v>
          </cell>
          <cell r="U281">
            <v>5711680</v>
          </cell>
        </row>
        <row r="282">
          <cell r="M282" t="str">
            <v xml:space="preserve">Endurmat á árinu </v>
          </cell>
          <cell r="U282">
            <v>0</v>
          </cell>
        </row>
        <row r="283">
          <cell r="M283" t="str">
            <v xml:space="preserve">Viðbætur á árinu </v>
          </cell>
          <cell r="U283">
            <v>0</v>
          </cell>
        </row>
        <row r="284">
          <cell r="M284" t="str">
            <v>Selt og niðurlagt á árinu</v>
          </cell>
          <cell r="U284">
            <v>0</v>
          </cell>
        </row>
        <row r="285">
          <cell r="M285" t="str">
            <v>Heildarverð 31.12.1997</v>
          </cell>
          <cell r="Q285">
            <v>3937162</v>
          </cell>
          <cell r="S285">
            <v>1774518</v>
          </cell>
          <cell r="U285">
            <v>5711680</v>
          </cell>
        </row>
        <row r="288">
          <cell r="M288" t="str">
            <v>Afskrifað 1.1.1997</v>
          </cell>
          <cell r="Q288">
            <v>1337023</v>
          </cell>
          <cell r="S288">
            <v>1256412</v>
          </cell>
          <cell r="U288">
            <v>2593435</v>
          </cell>
        </row>
        <row r="289">
          <cell r="M289" t="str">
            <v xml:space="preserve">Endurmat á árinu </v>
          </cell>
          <cell r="U289">
            <v>0</v>
          </cell>
        </row>
        <row r="290">
          <cell r="M290" t="str">
            <v xml:space="preserve">Afskrifað á árinu </v>
          </cell>
          <cell r="U290">
            <v>0</v>
          </cell>
        </row>
        <row r="291">
          <cell r="M291" t="str">
            <v xml:space="preserve">Afskrift færð út </v>
          </cell>
          <cell r="U291">
            <v>0</v>
          </cell>
        </row>
        <row r="292">
          <cell r="M292" t="str">
            <v xml:space="preserve">Afskrifað samtals </v>
          </cell>
          <cell r="Q292">
            <v>1337023</v>
          </cell>
          <cell r="S292">
            <v>1256412</v>
          </cell>
          <cell r="U292">
            <v>2593435</v>
          </cell>
        </row>
        <row r="294">
          <cell r="M294" t="str">
            <v>Bókfært verð 31.12.1997</v>
          </cell>
          <cell r="Q294">
            <v>2600139</v>
          </cell>
          <cell r="S294">
            <v>518106</v>
          </cell>
          <cell r="U294">
            <v>3118245</v>
          </cell>
        </row>
        <row r="296">
          <cell r="M296" t="str">
            <v>Afskrifarhlutföll</v>
          </cell>
          <cell r="Q296" t="str">
            <v>2-6%</v>
          </cell>
          <cell r="S296" t="str">
            <v>8-25%</v>
          </cell>
        </row>
        <row r="301">
          <cell r="L301" t="str">
            <v>10.</v>
          </cell>
          <cell r="M301" t="str">
            <v>Fasteignamat mannvirkja nam samtalsmillj. kr og lóða  millj. kr. í árslok 1997 eða samtals</v>
          </cell>
        </row>
        <row r="302">
          <cell r="M302" t="str">
            <v>millj. kr.  Á sama tíma var brunbótamat fasteigna samtals millj. kr.  vátryggingarverð véla, áhalda og</v>
          </cell>
        </row>
        <row r="303">
          <cell r="M303" t="str">
            <v>tækja og flutningatækja var  millj. kr. í árslok.</v>
          </cell>
        </row>
        <row r="306">
          <cell r="L306" t="str">
            <v>Eignarhlutir í öðrum félögum</v>
          </cell>
        </row>
        <row r="308">
          <cell r="L308" t="str">
            <v>11.</v>
          </cell>
          <cell r="M308" t="str">
            <v>Eignarhlutir í öðrum félögum greinast þannig:</v>
          </cell>
        </row>
        <row r="310">
          <cell r="S310" t="str">
            <v>Eignarhlutur</v>
          </cell>
          <cell r="U310" t="str">
            <v>Bókfært verð</v>
          </cell>
        </row>
        <row r="312">
          <cell r="M312" t="str">
            <v>Eignarhlutir í dóttur- og hlutdeildarfélögum:</v>
          </cell>
        </row>
        <row r="313">
          <cell r="N313" t="str">
            <v>Sápugerðin Frigg hf.</v>
          </cell>
          <cell r="S313">
            <v>1</v>
          </cell>
        </row>
        <row r="314">
          <cell r="N314" t="str">
            <v>Bensínorkan ehf.</v>
          </cell>
          <cell r="S314">
            <v>0.33300000000000002</v>
          </cell>
        </row>
        <row r="315">
          <cell r="N315" t="str">
            <v>Fríkort ehf.</v>
          </cell>
          <cell r="S315">
            <v>0.22500000000000001</v>
          </cell>
        </row>
        <row r="316">
          <cell r="N316" t="str">
            <v>Gasfélagið ehf.</v>
          </cell>
          <cell r="S316">
            <v>0.33300000000000002</v>
          </cell>
        </row>
        <row r="317">
          <cell r="N317" t="str">
            <v>Úthafsolía ehf.</v>
          </cell>
          <cell r="S317">
            <v>0.33300000000000002</v>
          </cell>
        </row>
        <row r="319">
          <cell r="M319" t="str">
            <v>Eignarhlutir í félögum á hlutabréfamarkaði:</v>
          </cell>
        </row>
        <row r="320">
          <cell r="N320" t="str">
            <v>Bakki hf., Bolungarvík</v>
          </cell>
        </row>
        <row r="321">
          <cell r="N321" t="str">
            <v>Hf. Eimskipafélag Íslands, Reykjavík</v>
          </cell>
        </row>
        <row r="322">
          <cell r="N322" t="str">
            <v>Grandi hf., Reykjavík</v>
          </cell>
        </row>
        <row r="323">
          <cell r="N323" t="str">
            <v>Haraldur Böðvarsson hf., Akranesi</v>
          </cell>
        </row>
        <row r="324">
          <cell r="N324" t="str">
            <v>Hraðfrystihús Eskifjarðar hf., Eskifirði</v>
          </cell>
        </row>
        <row r="325">
          <cell r="N325" t="str">
            <v>Plastprent hf., Reykjavík</v>
          </cell>
        </row>
        <row r="326">
          <cell r="N326" t="str">
            <v>S.R. Mjöl hf., Siglufirði</v>
          </cell>
        </row>
        <row r="327">
          <cell r="N327" t="str">
            <v>Sjóvá-Almennar tryggingar hf., Reykjavík</v>
          </cell>
        </row>
        <row r="328">
          <cell r="N328" t="str">
            <v>Tryggingarmiðstöðin hf., Reykjavík</v>
          </cell>
        </row>
        <row r="329">
          <cell r="N329" t="str">
            <v>Útgerðarfélag Akureyringa hf., Akureyri</v>
          </cell>
        </row>
        <row r="330">
          <cell r="N330" t="str">
            <v>Þormóður rammi - Sæberg hf., Siglufirði</v>
          </cell>
        </row>
        <row r="331">
          <cell r="N331" t="str">
            <v>Eignarhlutir í öðrum félögum</v>
          </cell>
        </row>
        <row r="332">
          <cell r="U332">
            <v>0</v>
          </cell>
        </row>
        <row r="334">
          <cell r="M334" t="str">
            <v>Aðrir eignarhlutir:</v>
          </cell>
        </row>
        <row r="335">
          <cell r="N335" t="str">
            <v>Útherji hf., Reykjavík</v>
          </cell>
        </row>
        <row r="336">
          <cell r="N336" t="str">
            <v>Ögurvík hf., Reykjavík</v>
          </cell>
        </row>
        <row r="337">
          <cell r="N337" t="str">
            <v>Önnur félög</v>
          </cell>
        </row>
        <row r="338">
          <cell r="U338">
            <v>0</v>
          </cell>
        </row>
        <row r="340">
          <cell r="M340" t="str">
            <v>Eignarhlutir í öðrum félögum samtals</v>
          </cell>
          <cell r="U340">
            <v>0</v>
          </cell>
        </row>
        <row r="344">
          <cell r="M344" t="str">
            <v xml:space="preserve">Bókfært verð hlutabréfa sem skráð eru á hlutabréfamarkaði nam    millj. kr. en markaðsverð þeirra var á </v>
          </cell>
        </row>
        <row r="345">
          <cell r="M345" t="str">
            <v xml:space="preserve">sama tíma talið     millj. kr.  Breyting á markaðsverði hlutabréfa í eigu félagsins á hlutabréfamarkaði </v>
          </cell>
        </row>
        <row r="346">
          <cell r="M346" t="str">
            <v>greinist þannig:</v>
          </cell>
        </row>
        <row r="347">
          <cell r="S347">
            <v>1997</v>
          </cell>
          <cell r="U347">
            <v>1996</v>
          </cell>
        </row>
        <row r="349">
          <cell r="M349" t="str">
            <v>Markaðsverð í ársbyrjun</v>
          </cell>
          <cell r="S349">
            <v>1205941</v>
          </cell>
          <cell r="U349">
            <v>426124</v>
          </cell>
        </row>
        <row r="350">
          <cell r="M350" t="str">
            <v>Kaupverð verðbréfa umfram söluverð</v>
          </cell>
          <cell r="U350">
            <v>154210</v>
          </cell>
        </row>
        <row r="351">
          <cell r="M351" t="str">
            <v>Hækkun markaðsverðs</v>
          </cell>
          <cell r="U351">
            <v>625607</v>
          </cell>
        </row>
        <row r="352">
          <cell r="M352" t="str">
            <v>Markaðsverð í árslok</v>
          </cell>
          <cell r="S352">
            <v>1205941</v>
          </cell>
          <cell r="U352">
            <v>1205941</v>
          </cell>
        </row>
        <row r="354">
          <cell r="M354" t="str">
            <v>Við útreiknig á markaðsverði eignarhluta á hlutabréfamarkaði er miðað við meðalgengi skráðra viðskipta</v>
          </cell>
        </row>
        <row r="355">
          <cell r="M355" t="str">
            <v>á Verðbréfaþingi Íslands og Opna tilboðsmarkaðnum í nóvember og desember 1997.</v>
          </cell>
        </row>
        <row r="357">
          <cell r="L357" t="str">
            <v>Eigið fé</v>
          </cell>
        </row>
        <row r="359">
          <cell r="L359" t="str">
            <v>12.</v>
          </cell>
          <cell r="M359" t="str">
            <v xml:space="preserve">Á árinu var hlutafé félagsins hækkað um 10% með útgáfu jöfnunarhlutabréfa og er heildarhlutafé </v>
          </cell>
        </row>
        <row r="360">
          <cell r="M360" t="str">
            <v>félagsins nú 686,7 millj. kr. samkvæmt samþykktum þess.  Eitt atkvæði fylgir hverjum einnar</v>
          </cell>
        </row>
        <row r="361">
          <cell r="M361" t="str">
            <v>hlut í félaginu.  Hlutafé félagsins samkvæmt efnahagsreikningi greinist þannig í :</v>
          </cell>
        </row>
        <row r="363">
          <cell r="M363" t="str">
            <v>Hlutafé samkvæmt efnahagsreikningi</v>
          </cell>
          <cell r="T363" t="str">
            <v xml:space="preserve"> </v>
          </cell>
        </row>
        <row r="364">
          <cell r="M364" t="str">
            <v>Eigin hlutabréf</v>
          </cell>
          <cell r="T364" t="str">
            <v xml:space="preserve"> </v>
          </cell>
        </row>
        <row r="365">
          <cell r="M365" t="str">
            <v>Hlutafé samkvæmt samþykktum félagsins</v>
          </cell>
          <cell r="T365" t="str">
            <v xml:space="preserve"> </v>
          </cell>
          <cell r="U365">
            <v>0</v>
          </cell>
        </row>
        <row r="367">
          <cell r="L367" t="str">
            <v>13.</v>
          </cell>
          <cell r="M367" t="str">
            <v>Yfirlit um eiginfjárreikninga:</v>
          </cell>
        </row>
        <row r="368">
          <cell r="O368" t="str">
            <v>Hlutafé</v>
          </cell>
          <cell r="Q368" t="str">
            <v xml:space="preserve">Lögbundinn </v>
          </cell>
          <cell r="S368" t="str">
            <v>Endurmats-</v>
          </cell>
          <cell r="U368" t="str">
            <v>Annað</v>
          </cell>
        </row>
        <row r="369">
          <cell r="Q369" t="str">
            <v>varasjóður</v>
          </cell>
          <cell r="S369" t="str">
            <v>reikningur</v>
          </cell>
          <cell r="U369" t="str">
            <v>eigið fé</v>
          </cell>
        </row>
        <row r="371">
          <cell r="M371" t="str">
            <v>Eigið fé 1.1.1997</v>
          </cell>
          <cell r="O371">
            <v>623799</v>
          </cell>
          <cell r="P371" t="str">
            <v xml:space="preserve"> </v>
          </cell>
          <cell r="Q371">
            <v>155950</v>
          </cell>
          <cell r="S371">
            <v>0</v>
          </cell>
          <cell r="T371" t="str">
            <v xml:space="preserve"> </v>
          </cell>
          <cell r="U371">
            <v>2072934</v>
          </cell>
        </row>
        <row r="372">
          <cell r="M372" t="str">
            <v>Arður til hluthafa</v>
          </cell>
        </row>
        <row r="373">
          <cell r="M373" t="str">
            <v>Eigin hlutabréf, breyting</v>
          </cell>
        </row>
        <row r="374">
          <cell r="M374" t="str">
            <v>Endurmat eigna</v>
          </cell>
        </row>
        <row r="375">
          <cell r="M375" t="str">
            <v>Hagnaður ársins</v>
          </cell>
        </row>
        <row r="376">
          <cell r="M376" t="str">
            <v>Jöfnunarhlutabréf, útgefin</v>
          </cell>
        </row>
        <row r="377">
          <cell r="M377" t="str">
            <v>Reiknaðar tekjur vegna verðlagsbreytinga</v>
          </cell>
        </row>
        <row r="378">
          <cell r="M378" t="str">
            <v>Lagt í lögbundinn varasjóð</v>
          </cell>
          <cell r="U378">
            <v>0</v>
          </cell>
        </row>
        <row r="379">
          <cell r="M379" t="str">
            <v>Endurmat varasjóðs og eigin fjár</v>
          </cell>
        </row>
        <row r="380">
          <cell r="M380" t="str">
            <v>Eigið fé 31.12.1997</v>
          </cell>
          <cell r="O380">
            <v>623799</v>
          </cell>
          <cell r="Q380">
            <v>155950</v>
          </cell>
          <cell r="U380">
            <v>2072934</v>
          </cell>
        </row>
        <row r="382">
          <cell r="L382" t="str">
            <v>14.</v>
          </cell>
          <cell r="M382" t="str">
            <v>Eigið fé félagsins í ársbyrjun 1997 nam 2.852,7 millj. kr. sem jafngildir 2.910,4 millj. kr. í lok ársins miðað</v>
          </cell>
        </row>
        <row r="383">
          <cell r="M383" t="str">
            <v>við 2,0% verðlagsbreytingu innan þess.  Samvæmt efnhagsreikningi er eigið fé millj. kr. í árslok</v>
          </cell>
        </row>
        <row r="384">
          <cell r="M384" t="str">
            <v>eða  millj. kr. hærra en í ársbyrjun miðað við verðlag í árslok 1997.  Breytingin greinist þannig:</v>
          </cell>
        </row>
        <row r="386">
          <cell r="S386" t="str">
            <v>Samkvæmt</v>
          </cell>
          <cell r="U386" t="str">
            <v>Á verðlagi</v>
          </cell>
        </row>
        <row r="387">
          <cell r="S387" t="str">
            <v>ársreikningi</v>
          </cell>
          <cell r="U387">
            <v>34333</v>
          </cell>
        </row>
        <row r="389">
          <cell r="M389" t="str">
            <v>Eigið fé 1.1.1997</v>
          </cell>
          <cell r="S389">
            <v>2852683</v>
          </cell>
          <cell r="U389">
            <v>2910443</v>
          </cell>
        </row>
        <row r="390">
          <cell r="M390" t="str">
            <v>Keypt eigin hlutabréf</v>
          </cell>
          <cell r="S390">
            <v>0</v>
          </cell>
          <cell r="U390">
            <v>0</v>
          </cell>
        </row>
        <row r="391">
          <cell r="M391" t="str">
            <v>Hagnaður ársins</v>
          </cell>
          <cell r="S391">
            <v>0</v>
          </cell>
          <cell r="U391">
            <v>0</v>
          </cell>
        </row>
        <row r="392">
          <cell r="M392" t="str">
            <v>Arður til hluthafa</v>
          </cell>
          <cell r="S392">
            <v>0</v>
          </cell>
          <cell r="U392">
            <v>0</v>
          </cell>
        </row>
        <row r="393">
          <cell r="M393" t="str">
            <v>Endurmat eigna að frádreginn i verðbreytingarfærslu</v>
          </cell>
          <cell r="S393">
            <v>0</v>
          </cell>
        </row>
        <row r="394">
          <cell r="M394" t="str">
            <v>Eigið fé 31.12.1997</v>
          </cell>
          <cell r="S394">
            <v>2852683</v>
          </cell>
          <cell r="U394">
            <v>2910443</v>
          </cell>
        </row>
        <row r="397">
          <cell r="L397" t="str">
            <v>Skuldbindingar</v>
          </cell>
        </row>
        <row r="399">
          <cell r="L399" t="str">
            <v>15.</v>
          </cell>
          <cell r="M399" t="str">
            <v xml:space="preserve">Tekjuskattskuldbinding félagsins nemur     millj. kr. í árslok 1997 samkvæmt efnahagsreikningi, en </v>
          </cell>
        </row>
        <row r="400">
          <cell r="M400" t="str">
            <v xml:space="preserve">útreikningur hennar byggist á mismun efnahagsliða samkvæmt skattuppgjöri annars vegar og ársreikningi </v>
          </cell>
        </row>
        <row r="401">
          <cell r="M401" t="str">
            <v xml:space="preserve">félagsins hins vegar.  Mismunur sem þannig kemur fram stafar af því að álagning tekjuskatts er miðuð við </v>
          </cell>
        </row>
        <row r="402">
          <cell r="M402" t="str">
            <v>aðrar forsendur en reikningsskil félagsins og er þar í meginatriðum um að ræða tímamismun vegna þess</v>
          </cell>
        </row>
        <row r="403">
          <cell r="M403" t="str">
            <v xml:space="preserve">að gjöld, einkum afskriftir, eru að jafnaði færð fyrr í skattuppgjöri en í ársreikningi.  Breyting </v>
          </cell>
        </row>
        <row r="404">
          <cell r="M404" t="str">
            <v>skuldbindingarinnar á árinu greinist þannig:</v>
          </cell>
        </row>
        <row r="406">
          <cell r="M406" t="str">
            <v>Tekjuskattskuldbinding í ársbyrjun 1997</v>
          </cell>
          <cell r="U406">
            <v>239640</v>
          </cell>
        </row>
        <row r="407">
          <cell r="M407" t="str">
            <v>Reiknaður tekjuskattur vegna ársins</v>
          </cell>
          <cell r="U407">
            <v>0</v>
          </cell>
        </row>
        <row r="408">
          <cell r="M408" t="str">
            <v>Tekjuskattur til greiðslu 1998 vegna ársins 1997</v>
          </cell>
          <cell r="U408">
            <v>0</v>
          </cell>
        </row>
        <row r="409">
          <cell r="M409" t="str">
            <v>Reiknaðar verðbætur</v>
          </cell>
          <cell r="U409">
            <v>0</v>
          </cell>
        </row>
        <row r="410">
          <cell r="U410">
            <v>239640</v>
          </cell>
        </row>
        <row r="412">
          <cell r="L412" t="str">
            <v>16.</v>
          </cell>
          <cell r="M412" t="str">
            <v xml:space="preserve">Félagið hefur gert eftirlaunasamninga við fyrrverandi og núverandi starfsmenn félagsins og er skuldbinding </v>
          </cell>
        </row>
        <row r="413">
          <cell r="M413" t="str">
            <v>félagsins vegna þessa áætluð  millj. kr. í árslok 1995 miðað við 3,5% ársvexti.</v>
          </cell>
        </row>
        <row r="416">
          <cell r="L416" t="str">
            <v>17.</v>
          </cell>
          <cell r="M416" t="str">
            <v>Samkvæmt samkomulagi milli Eftirlaunasjóðs Skeljungs hf. (ESS) og Lífeyrissjóðs verslunarmanna (LV)</v>
          </cell>
        </row>
        <row r="417">
          <cell r="M417" t="str">
            <v>um yfirtöku þess sess síðarnefnda á eignum og skuldbindingum ESS frá og með árinu 1993 greiðir</v>
          </cell>
        </row>
        <row r="418">
          <cell r="M418" t="str">
            <v xml:space="preserve">Skeljungur hf. 6% iðgjald til LV, en greiddi áður 7% iðgjald til ESS.  Félagið hefur skuldbundið sig til að  </v>
          </cell>
        </row>
        <row r="419">
          <cell r="M419" t="str">
            <v xml:space="preserve">greiða viðbótarframlag til LV á 15 árum til að tryggja starfsmönnum félagsins sambærileg réttindi hjá LV </v>
          </cell>
        </row>
        <row r="420">
          <cell r="M420" t="str">
            <v>og þeir höfðu áunnið sér hjá ESS og nema eftirstöðvar skkuldbindingarinnar  millj. kr. í árslok 1997.</v>
          </cell>
        </row>
        <row r="423">
          <cell r="L423" t="str">
            <v>Langtímaskuldir</v>
          </cell>
        </row>
        <row r="425">
          <cell r="L425" t="str">
            <v>18.</v>
          </cell>
          <cell r="M425" t="str">
            <v>Yfirlit um langtímaskuldir:</v>
          </cell>
        </row>
        <row r="427">
          <cell r="M427" t="str">
            <v>Skuldir í íslenskum krónum</v>
          </cell>
          <cell r="T427" t="str">
            <v xml:space="preserve"> </v>
          </cell>
        </row>
        <row r="428">
          <cell r="N428" t="str">
            <v>Innlend bankalán, verðtryggð, vextir 7,1%..........................................................................................................................................................................................</v>
          </cell>
          <cell r="T428" t="str">
            <v xml:space="preserve"> </v>
          </cell>
        </row>
        <row r="429">
          <cell r="N429" t="str">
            <v>Verðtryggð lán, skuldabréfaútboð, vextir 6,0%..........................................................................................................................................</v>
          </cell>
          <cell r="T429" t="str">
            <v xml:space="preserve"> </v>
          </cell>
        </row>
        <row r="430">
          <cell r="N430" t="str">
            <v>Önnur verðtryggð lán, vextir 6,2% ..........................................................................................................................................</v>
          </cell>
          <cell r="T430" t="str">
            <v xml:space="preserve"> </v>
          </cell>
        </row>
        <row r="431">
          <cell r="U431">
            <v>0</v>
          </cell>
        </row>
        <row r="432">
          <cell r="M432" t="str">
            <v>Skuldir í erlendum gjaldmiðlum:</v>
          </cell>
          <cell r="T432" t="str">
            <v xml:space="preserve"> </v>
          </cell>
        </row>
        <row r="434">
          <cell r="N434" t="str">
            <v>Lán í USD, vextir 8,2%</v>
          </cell>
        </row>
        <row r="435">
          <cell r="N435" t="str">
            <v>Lán í DEM, vextir 8,5%</v>
          </cell>
          <cell r="T435" t="str">
            <v xml:space="preserve"> </v>
          </cell>
        </row>
        <row r="436">
          <cell r="U436">
            <v>0</v>
          </cell>
        </row>
        <row r="438">
          <cell r="M438" t="str">
            <v>Langtímaskuldir þ.m.t. næsta árs afborganir</v>
          </cell>
          <cell r="U438">
            <v>0</v>
          </cell>
        </row>
        <row r="441">
          <cell r="L441" t="str">
            <v>19.</v>
          </cell>
          <cell r="M441" t="str">
            <v>Afborganir af langtímaskuldum félagsins greinast þannig á næstu ár:</v>
          </cell>
        </row>
        <row r="443">
          <cell r="M443" t="str">
            <v xml:space="preserve">Afborganir 1998 </v>
          </cell>
          <cell r="T443" t="str">
            <v xml:space="preserve"> </v>
          </cell>
        </row>
        <row r="444">
          <cell r="M444" t="str">
            <v xml:space="preserve">Afborganir 1999 </v>
          </cell>
          <cell r="T444" t="str">
            <v xml:space="preserve"> </v>
          </cell>
        </row>
        <row r="445">
          <cell r="M445" t="str">
            <v xml:space="preserve">Afborganir 2000 </v>
          </cell>
          <cell r="T445" t="str">
            <v xml:space="preserve"> </v>
          </cell>
        </row>
        <row r="446">
          <cell r="M446" t="str">
            <v xml:space="preserve">Afborganir 2001 </v>
          </cell>
          <cell r="T446" t="str">
            <v xml:space="preserve"> </v>
          </cell>
        </row>
        <row r="447">
          <cell r="M447" t="str">
            <v>Afborganir 2002</v>
          </cell>
        </row>
        <row r="448">
          <cell r="M448" t="str">
            <v>Síðar</v>
          </cell>
          <cell r="T448" t="str">
            <v xml:space="preserve"> </v>
          </cell>
        </row>
        <row r="450">
          <cell r="M450" t="str">
            <v>Langtímaskuldir samtals</v>
          </cell>
          <cell r="U450">
            <v>0</v>
          </cell>
        </row>
        <row r="452">
          <cell r="L452" t="str">
            <v>Ábyrgðarskuldbindingar</v>
          </cell>
        </row>
        <row r="454">
          <cell r="L454" t="str">
            <v>20.</v>
          </cell>
          <cell r="M454" t="str">
            <v>Viðskiptabanki félagsins er í ábyrgðum fyrir erlendum lánum vegna vöruinnflutnings þess að fjárhæð</v>
          </cell>
        </row>
        <row r="455">
          <cell r="M455" t="str">
            <v>millj. kr.  Félagið hefur skuldbundið sig gagnvart bankanum þannig að tilteknar eignir félagsins verða</v>
          </cell>
        </row>
        <row r="456">
          <cell r="M456" t="str">
            <v>ekki veðsettar án samþykkis hans.</v>
          </cell>
        </row>
        <row r="458">
          <cell r="L458" t="str">
            <v>21.</v>
          </cell>
          <cell r="M458" t="str">
            <v>Félagið er í sjálfskuldarábyrgð að fjárhæð um     millj. kr. vegna skuldbreytingarlána viðskiptavina þess.</v>
          </cell>
        </row>
        <row r="459">
          <cell r="M459" t="str">
            <v>Einnig er félagið í sjálfskuldarábyrgð fyrir Gasfélagið ehf. að fjárhæð 80,0 millj. kr.</v>
          </cell>
        </row>
        <row r="461">
          <cell r="L461" t="str">
            <v>Starfsmannamál</v>
          </cell>
        </row>
        <row r="463">
          <cell r="L463" t="str">
            <v>22.</v>
          </cell>
          <cell r="M463" t="str">
            <v>Laun, launatengd gjöld og fjöldi starfsmanna er sem hér segir:</v>
          </cell>
        </row>
        <row r="464">
          <cell r="S464">
            <v>1997</v>
          </cell>
          <cell r="U464">
            <v>1996</v>
          </cell>
        </row>
        <row r="466">
          <cell r="M466" t="str">
            <v>Laun</v>
          </cell>
          <cell r="U466">
            <v>504900</v>
          </cell>
        </row>
        <row r="467">
          <cell r="M467" t="str">
            <v>Launatengd gjöld</v>
          </cell>
          <cell r="U467">
            <v>70400</v>
          </cell>
        </row>
        <row r="470">
          <cell r="M470" t="str">
            <v>Meðalfjöldi starfsmanna á árinu umreiknað í heilsársstörf</v>
          </cell>
          <cell r="U470">
            <v>259</v>
          </cell>
        </row>
        <row r="471">
          <cell r="M471" t="str">
            <v>Stöðugildi í árslok</v>
          </cell>
          <cell r="U471">
            <v>261</v>
          </cell>
        </row>
        <row r="473">
          <cell r="L473" t="str">
            <v>23.</v>
          </cell>
          <cell r="M473" t="str">
            <v>Laun stjórnar, forstjóra og framkvæmdastjóra námu samtals      millj. kr. á árinu 1997.</v>
          </cell>
        </row>
        <row r="476">
          <cell r="L476" t="str">
            <v>Sundurliðanir</v>
          </cell>
        </row>
        <row r="478">
          <cell r="L478" t="str">
            <v>24.</v>
          </cell>
          <cell r="M478" t="str">
            <v>Sölu-, dreifingar og stjórnunarkostnaður greinist þannig:</v>
          </cell>
        </row>
        <row r="479">
          <cell r="S479">
            <v>1997</v>
          </cell>
          <cell r="U479">
            <v>1996</v>
          </cell>
        </row>
        <row r="481">
          <cell r="M481" t="str">
            <v>Laun</v>
          </cell>
          <cell r="U481">
            <v>504900</v>
          </cell>
        </row>
        <row r="482">
          <cell r="M482" t="str">
            <v>Launatengd gjöld</v>
          </cell>
          <cell r="U482">
            <v>70400</v>
          </cell>
        </row>
        <row r="483">
          <cell r="M483" t="str">
            <v>Annar kostnaður</v>
          </cell>
          <cell r="U483">
            <v>815347</v>
          </cell>
        </row>
        <row r="484">
          <cell r="M484" t="str">
            <v>Endurgreitt úr flutingsjöfnunarsjóði</v>
          </cell>
          <cell r="U484">
            <v>-151444</v>
          </cell>
        </row>
        <row r="485">
          <cell r="S485">
            <v>0</v>
          </cell>
          <cell r="U485">
            <v>1239203</v>
          </cell>
        </row>
        <row r="487">
          <cell r="L487" t="str">
            <v>25.</v>
          </cell>
          <cell r="M487" t="str">
            <v>Hrein fjármagnsgjöld greinast þannig:</v>
          </cell>
        </row>
        <row r="489">
          <cell r="M489" t="str">
            <v>Vaxtatekjur</v>
          </cell>
          <cell r="U489">
            <v>140301</v>
          </cell>
        </row>
        <row r="490">
          <cell r="M490" t="str">
            <v>Arður af eignarhlutum</v>
          </cell>
          <cell r="U490">
            <v>12285</v>
          </cell>
        </row>
        <row r="491">
          <cell r="M491" t="str">
            <v>Vaxtagjöld</v>
          </cell>
          <cell r="U491">
            <v>-199634</v>
          </cell>
        </row>
        <row r="492">
          <cell r="M492" t="str">
            <v>Gengismunur</v>
          </cell>
          <cell r="U492">
            <v>3124</v>
          </cell>
        </row>
        <row r="493">
          <cell r="M493" t="str">
            <v>Reiknaðar tekjur vegna verðlagsbreytinga</v>
          </cell>
          <cell r="U493">
            <v>18532</v>
          </cell>
        </row>
        <row r="494">
          <cell r="S494">
            <v>0</v>
          </cell>
          <cell r="U494">
            <v>-25392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a"/>
      <sheetName val="Efnisyfirlit"/>
      <sheetName val="Aritun-skstj"/>
      <sheetName val="Rekstur"/>
      <sheetName val="Efnahagur"/>
      <sheetName val="Eiginfjáryfirlit"/>
      <sheetName val="Sjóðstreymi"/>
      <sheetName val="Notes Account.pol"/>
      <sheetName val="Skýringar"/>
      <sheetName val="Eigið fé - skýring EN-tafla"/>
      <sheetName val="Yfirlit rekstrar EN-tafla1"/>
      <sheetName val="Eigið fé-skýring EN tafla3"/>
      <sheetName val="Notes_Account_pol"/>
      <sheetName val="Eigið_fé_-_skýring_EN-tafla"/>
      <sheetName val="Yfirlit_rekstrar_EN-tafla1"/>
      <sheetName val="Eigið_fé-skýring_EN_tafl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55">
          <cell r="N255">
            <v>4904111</v>
          </cell>
          <cell r="P255">
            <v>3650136</v>
          </cell>
        </row>
        <row r="310">
          <cell r="N310">
            <v>261528</v>
          </cell>
          <cell r="P310">
            <v>176806</v>
          </cell>
        </row>
        <row r="311">
          <cell r="N311">
            <v>8525423</v>
          </cell>
          <cell r="P311">
            <v>4024349</v>
          </cell>
        </row>
      </sheetData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ölur í fr.tilkynningu"/>
      <sheetName val="Restated"/>
      <sheetName val="Efnahagur"/>
      <sheetName val="Félög EH"/>
      <sheetName val="Rekstur"/>
      <sheetName val="Félög"/>
      <sheetName val="Deildir"/>
      <sheetName val="Singer"/>
      <sheetName val="Samstæða Kaupþing banki 31.12"/>
      <sheetName val="Samstæða Kaupþing banki 31.12.2"/>
      <sheetName val="Tölur_í_fr_tilkynningu"/>
      <sheetName val="Félög_EH"/>
      <sheetName val="Samstæða_Kaupþing_banki_31_12"/>
      <sheetName val="Samstæða_Kaupþing_banki_31_12_2"/>
      <sheetName val="Samstæða%20Kaupþing%20banki%203"/>
      <sheetName val="Samst%C3%A6%C3%B0a%20Kaup%C3%BE"/>
    </sheetNames>
    <definedNames>
      <definedName name="colQ1Rek" refersTo="='Rekstur'!$D$1"/>
      <definedName name="colQ2Rek" refersTo="='Rekstur'!$E$1"/>
      <definedName name="colQ3Rek" refersTo="='Rekstur'!$F$1"/>
      <definedName name="colQ4Rek" refersTo="='Rekstur'!$G$1"/>
      <definedName name="colTotalRek" refersTo="='Rekstur'!$B$1"/>
      <definedName name="Rekstur" refersTo="='Rekstur'!$A$4:$J$493"/>
    </definedNames>
    <sheetDataSet>
      <sheetData sheetId="0" refreshError="1"/>
      <sheetData sheetId="1" refreshError="1">
        <row r="1">
          <cell r="B1">
            <v>4</v>
          </cell>
        </row>
        <row r="4">
          <cell r="A4" t="str">
            <v>BS1001</v>
          </cell>
          <cell r="B4" t="str">
            <v>     BS1001</v>
          </cell>
          <cell r="C4" t="str">
            <v>Cash and cash balances with central banks</v>
          </cell>
          <cell r="D4">
            <v>34876568674.75</v>
          </cell>
        </row>
        <row r="5">
          <cell r="A5" t="str">
            <v>1010</v>
          </cell>
          <cell r="B5" t="str">
            <v>                1010</v>
          </cell>
          <cell r="C5" t="str">
            <v>Cash and balances</v>
          </cell>
          <cell r="D5">
            <v>16868168161.15</v>
          </cell>
        </row>
        <row r="6">
          <cell r="A6" t="str">
            <v>1020</v>
          </cell>
          <cell r="B6" t="str">
            <v>                1020</v>
          </cell>
          <cell r="C6" t="str">
            <v>Cash equivalent eg.Treasury bills eligible f. refinancing CB</v>
          </cell>
          <cell r="D6">
            <v>18008400513.599998</v>
          </cell>
        </row>
        <row r="7">
          <cell r="A7" t="str">
            <v>BS1100</v>
          </cell>
          <cell r="B7" t="str">
            <v>     BS1100</v>
          </cell>
          <cell r="C7" t="str">
            <v>Loans and receivables</v>
          </cell>
          <cell r="D7">
            <v>1739294200267.7</v>
          </cell>
        </row>
        <row r="8">
          <cell r="A8" t="str">
            <v>BSSUB1100</v>
          </cell>
          <cell r="B8" t="str">
            <v>       BSSUB1100</v>
          </cell>
          <cell r="C8" t="str">
            <v>Loans</v>
          </cell>
          <cell r="D8">
            <v>1556510927339.46</v>
          </cell>
        </row>
        <row r="9">
          <cell r="A9" t="str">
            <v>1100</v>
          </cell>
          <cell r="B9" t="str">
            <v>                  1100</v>
          </cell>
          <cell r="C9" t="str">
            <v>Bank accounts</v>
          </cell>
          <cell r="D9">
            <v>46880888811.68</v>
          </cell>
        </row>
        <row r="10">
          <cell r="A10" t="str">
            <v>1190</v>
          </cell>
          <cell r="B10" t="str">
            <v>                  1190</v>
          </cell>
          <cell r="C10" t="str">
            <v>Bank accounts - consolidated companies</v>
          </cell>
          <cell r="D10">
            <v>0.01</v>
          </cell>
        </row>
        <row r="11">
          <cell r="A11" t="str">
            <v>1105</v>
          </cell>
          <cell r="B11" t="str">
            <v>                  1105</v>
          </cell>
          <cell r="C11" t="str">
            <v>Overdrafts - credit institutions</v>
          </cell>
          <cell r="D11">
            <v>1733374827.8</v>
          </cell>
        </row>
        <row r="12">
          <cell r="A12" t="str">
            <v>1106</v>
          </cell>
          <cell r="B12" t="str">
            <v>                  1106</v>
          </cell>
          <cell r="C12" t="str">
            <v>Overdrafts - customers</v>
          </cell>
          <cell r="D12">
            <v>82787136322.009995</v>
          </cell>
        </row>
        <row r="13">
          <cell r="A13" t="str">
            <v>1191</v>
          </cell>
          <cell r="B13" t="str">
            <v>                  1191</v>
          </cell>
          <cell r="C13" t="str">
            <v>Overdrafts - consolidated companies, credit inst.</v>
          </cell>
          <cell r="D13">
            <v>0</v>
          </cell>
        </row>
        <row r="14">
          <cell r="A14" t="str">
            <v>1110</v>
          </cell>
          <cell r="B14" t="str">
            <v>                  1110</v>
          </cell>
          <cell r="C14" t="str">
            <v>Money market loans (credit institution)</v>
          </cell>
          <cell r="D14">
            <v>97542106909.080002</v>
          </cell>
        </row>
        <row r="15">
          <cell r="A15" t="str">
            <v>1115</v>
          </cell>
          <cell r="B15" t="str">
            <v>                  1115</v>
          </cell>
          <cell r="C15" t="str">
            <v>Mortgage loans</v>
          </cell>
          <cell r="D15">
            <v>31660037202.970001</v>
          </cell>
        </row>
        <row r="16">
          <cell r="A16" t="str">
            <v>1120</v>
          </cell>
          <cell r="B16" t="str">
            <v>                  1120</v>
          </cell>
          <cell r="C16" t="str">
            <v>Subordinated loans</v>
          </cell>
          <cell r="D16">
            <v>7646701662.4899998</v>
          </cell>
        </row>
        <row r="17">
          <cell r="A17" t="str">
            <v>1192</v>
          </cell>
          <cell r="B17" t="str">
            <v>                  1192</v>
          </cell>
          <cell r="C17" t="str">
            <v>Subordinated loans from consolidated companies, assets</v>
          </cell>
          <cell r="D17">
            <v>0</v>
          </cell>
        </row>
        <row r="18">
          <cell r="A18" t="str">
            <v>1130</v>
          </cell>
          <cell r="B18" t="str">
            <v>                  1130</v>
          </cell>
          <cell r="C18" t="str">
            <v>Other loans due from credit institutions</v>
          </cell>
          <cell r="D18">
            <v>49434773800.830002</v>
          </cell>
        </row>
        <row r="19">
          <cell r="A19" t="str">
            <v>1131</v>
          </cell>
          <cell r="B19" t="str">
            <v>                  1131</v>
          </cell>
          <cell r="C19" t="str">
            <v>Other loans due from customers</v>
          </cell>
          <cell r="D19">
            <v>1238822820087.51</v>
          </cell>
        </row>
        <row r="20">
          <cell r="A20" t="str">
            <v>E2991</v>
          </cell>
          <cell r="B20" t="str">
            <v>                  E2991</v>
          </cell>
          <cell r="C20" t="str">
            <v>Elimination difference on bank accounts</v>
          </cell>
          <cell r="D20">
            <v>3087715.08</v>
          </cell>
        </row>
        <row r="21">
          <cell r="A21" t="str">
            <v>1140</v>
          </cell>
          <cell r="B21" t="str">
            <v>                1140</v>
          </cell>
          <cell r="C21" t="str">
            <v>Advances</v>
          </cell>
          <cell r="D21">
            <v>125882274813.33</v>
          </cell>
        </row>
        <row r="22">
          <cell r="A22" t="str">
            <v>BSSUB1150</v>
          </cell>
          <cell r="B22" t="str">
            <v>       BSSUB1150</v>
          </cell>
          <cell r="C22" t="str">
            <v>Finance lease</v>
          </cell>
          <cell r="D22">
            <v>69877781448.869995</v>
          </cell>
        </row>
        <row r="23">
          <cell r="A23" t="str">
            <v>1151</v>
          </cell>
          <cell r="B23" t="str">
            <v>                  1151</v>
          </cell>
          <cell r="C23" t="str">
            <v>Finance lease - Buildings - customers</v>
          </cell>
          <cell r="D23">
            <v>51211952328.150002</v>
          </cell>
        </row>
        <row r="24">
          <cell r="A24" t="str">
            <v>1195</v>
          </cell>
          <cell r="B24" t="str">
            <v>                  1195</v>
          </cell>
          <cell r="C24" t="str">
            <v>Finance lease - consolidated companies</v>
          </cell>
          <cell r="D24">
            <v>0</v>
          </cell>
        </row>
        <row r="25">
          <cell r="A25" t="str">
            <v>1161</v>
          </cell>
          <cell r="B25" t="str">
            <v>                  1161</v>
          </cell>
          <cell r="C25" t="str">
            <v>Finance lease - Current assets - customers</v>
          </cell>
          <cell r="D25">
            <v>18665829120.720001</v>
          </cell>
        </row>
        <row r="26">
          <cell r="A26" t="str">
            <v>1171</v>
          </cell>
          <cell r="B26" t="str">
            <v>                1171</v>
          </cell>
          <cell r="C26" t="str">
            <v>Repos and related agreements due from customers</v>
          </cell>
          <cell r="D26">
            <v>0</v>
          </cell>
        </row>
        <row r="27">
          <cell r="A27" t="str">
            <v>1193</v>
          </cell>
          <cell r="B27" t="str">
            <v>                1193</v>
          </cell>
          <cell r="C27" t="str">
            <v>Loans to consolidated companies - credit institutions</v>
          </cell>
          <cell r="D27">
            <v>0</v>
          </cell>
        </row>
        <row r="28">
          <cell r="A28" t="str">
            <v>1194</v>
          </cell>
          <cell r="B28" t="str">
            <v>                1194</v>
          </cell>
          <cell r="C28" t="str">
            <v>Loans to consolidated companies - customers</v>
          </cell>
          <cell r="D28">
            <v>0.02</v>
          </cell>
        </row>
        <row r="29">
          <cell r="A29" t="str">
            <v>1185</v>
          </cell>
          <cell r="B29" t="str">
            <v>                1185</v>
          </cell>
          <cell r="C29" t="str">
            <v>Provision for losses on loans and receivables</v>
          </cell>
          <cell r="D29">
            <v>-12953396785.059999</v>
          </cell>
        </row>
        <row r="30">
          <cell r="A30" t="str">
            <v>E2992</v>
          </cell>
          <cell r="B30" t="str">
            <v>                E2992</v>
          </cell>
          <cell r="C30" t="str">
            <v>Elimination difference on loans</v>
          </cell>
          <cell r="D30">
            <v>-23386548.920000002</v>
          </cell>
        </row>
        <row r="31">
          <cell r="A31" t="str">
            <v>BS1200</v>
          </cell>
          <cell r="B31" t="str">
            <v>     BS1200</v>
          </cell>
          <cell r="C31" t="str">
            <v>Mortage loans = Real kredit loans (only used in Denmark)</v>
          </cell>
          <cell r="D31">
            <v>12032914799.18</v>
          </cell>
        </row>
        <row r="32">
          <cell r="A32" t="str">
            <v>1210</v>
          </cell>
          <cell r="B32" t="str">
            <v>                1210</v>
          </cell>
          <cell r="C32" t="str">
            <v>Real kredit loans</v>
          </cell>
          <cell r="D32">
            <v>12032914799.18</v>
          </cell>
        </row>
        <row r="33">
          <cell r="A33" t="str">
            <v>BS1300</v>
          </cell>
          <cell r="B33" t="str">
            <v>     BS1300</v>
          </cell>
          <cell r="C33" t="str">
            <v>Financial assets held for trading</v>
          </cell>
          <cell r="D33">
            <v>337157779023.85999</v>
          </cell>
        </row>
        <row r="34">
          <cell r="A34" t="str">
            <v>1310</v>
          </cell>
          <cell r="B34" t="str">
            <v>                1310</v>
          </cell>
          <cell r="C34" t="str">
            <v>Unquoted loans and advances held for trading</v>
          </cell>
          <cell r="D34">
            <v>0</v>
          </cell>
        </row>
        <row r="35">
          <cell r="A35" t="str">
            <v>BSSUB1320</v>
          </cell>
          <cell r="B35" t="str">
            <v>       BSSUB1320</v>
          </cell>
          <cell r="C35" t="str">
            <v>Debt instruments held for trading</v>
          </cell>
          <cell r="D35">
            <v>198419047797.51001</v>
          </cell>
        </row>
        <row r="36">
          <cell r="A36" t="str">
            <v>1320</v>
          </cell>
          <cell r="B36" t="str">
            <v>                  1320</v>
          </cell>
          <cell r="C36" t="str">
            <v>Bonds held for trading</v>
          </cell>
          <cell r="D36">
            <v>197132714100.10999</v>
          </cell>
        </row>
        <row r="37">
          <cell r="A37" t="str">
            <v>1325</v>
          </cell>
          <cell r="B37" t="str">
            <v>                  1325</v>
          </cell>
          <cell r="C37" t="str">
            <v>Other debt instruments held for trading</v>
          </cell>
          <cell r="D37">
            <v>1286333697.4000001</v>
          </cell>
        </row>
        <row r="38">
          <cell r="A38" t="str">
            <v>BSSUB1330</v>
          </cell>
          <cell r="B38" t="str">
            <v>       BSSUB1330</v>
          </cell>
          <cell r="C38" t="str">
            <v>Trading derivatives</v>
          </cell>
          <cell r="D38">
            <v>21047869866.939999</v>
          </cell>
        </row>
        <row r="39">
          <cell r="A39" t="str">
            <v>1330</v>
          </cell>
          <cell r="B39" t="str">
            <v>                  1330</v>
          </cell>
          <cell r="C39" t="str">
            <v>Futures held for trading</v>
          </cell>
          <cell r="D39">
            <v>17530292.5</v>
          </cell>
        </row>
        <row r="40">
          <cell r="A40" t="str">
            <v>1335</v>
          </cell>
          <cell r="B40" t="str">
            <v>                  1335</v>
          </cell>
          <cell r="C40" t="str">
            <v>OTC held for trading</v>
          </cell>
          <cell r="D40">
            <v>12643838399.02</v>
          </cell>
        </row>
        <row r="41">
          <cell r="A41" t="str">
            <v>1340</v>
          </cell>
          <cell r="B41" t="str">
            <v>                  1340</v>
          </cell>
          <cell r="C41" t="str">
            <v>Other trading derivatives held for trading</v>
          </cell>
          <cell r="D41">
            <v>8386501175.4200001</v>
          </cell>
        </row>
        <row r="42">
          <cell r="A42" t="str">
            <v>BSSUB1350</v>
          </cell>
          <cell r="B42" t="str">
            <v>       BSSUB1350</v>
          </cell>
          <cell r="C42" t="str">
            <v>Equity instruments held for trading</v>
          </cell>
          <cell r="D42">
            <v>117708849768.03</v>
          </cell>
        </row>
        <row r="43">
          <cell r="A43" t="str">
            <v>1350</v>
          </cell>
          <cell r="B43" t="str">
            <v>                  1350</v>
          </cell>
          <cell r="C43" t="str">
            <v>Shares held for trading</v>
          </cell>
          <cell r="D43">
            <v>114463398648.78999</v>
          </cell>
        </row>
        <row r="44">
          <cell r="A44" t="str">
            <v>1355</v>
          </cell>
          <cell r="B44" t="str">
            <v>                  1355</v>
          </cell>
          <cell r="C44" t="str">
            <v>Other equity instruments held for trading</v>
          </cell>
          <cell r="D44">
            <v>3245451119.2399998</v>
          </cell>
        </row>
        <row r="45">
          <cell r="A45" t="str">
            <v>1365</v>
          </cell>
          <cell r="B45" t="str">
            <v>                1365</v>
          </cell>
          <cell r="C45" t="str">
            <v>Related derivatives carried at cost held for trading</v>
          </cell>
          <cell r="D45">
            <v>0</v>
          </cell>
        </row>
        <row r="46">
          <cell r="A46" t="str">
            <v>1390</v>
          </cell>
          <cell r="B46" t="str">
            <v>                1390</v>
          </cell>
          <cell r="C46" t="str">
            <v>Shares in Kaupthing bank</v>
          </cell>
          <cell r="D46">
            <v>0</v>
          </cell>
        </row>
        <row r="47">
          <cell r="A47" t="str">
            <v>1391</v>
          </cell>
          <cell r="B47" t="str">
            <v>                1391</v>
          </cell>
          <cell r="C47" t="str">
            <v>Bonds issued by Kaupting bank</v>
          </cell>
          <cell r="D47">
            <v>0</v>
          </cell>
        </row>
        <row r="48">
          <cell r="A48" t="str">
            <v>1392</v>
          </cell>
          <cell r="B48" t="str">
            <v>                1392</v>
          </cell>
          <cell r="C48" t="str">
            <v>Derivatives within the Group, assets</v>
          </cell>
          <cell r="D48">
            <v>0</v>
          </cell>
        </row>
        <row r="49">
          <cell r="A49" t="str">
            <v>1393</v>
          </cell>
          <cell r="B49" t="str">
            <v>                1393</v>
          </cell>
          <cell r="C49" t="str">
            <v>Derivatives within the Group - Market to Market, real/unreal</v>
          </cell>
          <cell r="D49">
            <v>0</v>
          </cell>
        </row>
        <row r="50">
          <cell r="A50" t="str">
            <v>E2995</v>
          </cell>
          <cell r="B50" t="str">
            <v>                E2995</v>
          </cell>
          <cell r="C50" t="str">
            <v>Elimination difference on derivatives within the group</v>
          </cell>
          <cell r="D50">
            <v>0</v>
          </cell>
        </row>
        <row r="51">
          <cell r="A51" t="str">
            <v>E2999</v>
          </cell>
          <cell r="B51" t="str">
            <v>                E2999</v>
          </cell>
          <cell r="C51" t="str">
            <v>Elimination difference on derivatives within the group MtM</v>
          </cell>
          <cell r="D51">
            <v>-1231055.93</v>
          </cell>
        </row>
        <row r="52">
          <cell r="A52" t="str">
            <v>E2996</v>
          </cell>
          <cell r="B52" t="str">
            <v>                E2996</v>
          </cell>
          <cell r="C52" t="str">
            <v>Elimination difference on bonds issued (short position) by</v>
          </cell>
          <cell r="D52">
            <v>4894120</v>
          </cell>
        </row>
        <row r="53">
          <cell r="A53" t="str">
            <v>E2997</v>
          </cell>
          <cell r="B53" t="str">
            <v>                E2997</v>
          </cell>
          <cell r="C53" t="str">
            <v>Elimination difference on shares (short position) in KB</v>
          </cell>
          <cell r="D53">
            <v>0</v>
          </cell>
        </row>
        <row r="54">
          <cell r="A54" t="str">
            <v>E2998</v>
          </cell>
          <cell r="B54" t="str">
            <v>                E2998</v>
          </cell>
          <cell r="C54" t="str">
            <v>Elimination difference on subordinated loans</v>
          </cell>
          <cell r="D54">
            <v>-21651472.690000001</v>
          </cell>
        </row>
        <row r="55">
          <cell r="A55" t="str">
            <v>BS1400</v>
          </cell>
          <cell r="B55" t="str">
            <v>     BS1400</v>
          </cell>
          <cell r="C55" t="str">
            <v>Financial assets designated at fair value through P/L</v>
          </cell>
          <cell r="D55">
            <v>258716664103.92999</v>
          </cell>
        </row>
        <row r="56">
          <cell r="A56" t="str">
            <v>1410</v>
          </cell>
          <cell r="B56" t="str">
            <v>                1410</v>
          </cell>
          <cell r="C56" t="str">
            <v>Uniquoted loans and advances designated at FV through P/L</v>
          </cell>
          <cell r="D56">
            <v>0</v>
          </cell>
        </row>
        <row r="57">
          <cell r="A57" t="str">
            <v>BSSUB1420</v>
          </cell>
          <cell r="B57" t="str">
            <v>       BSSUB1420</v>
          </cell>
          <cell r="C57" t="str">
            <v>Debt instruments designated at FV thr.P/L</v>
          </cell>
          <cell r="D57">
            <v>208828111672.07999</v>
          </cell>
        </row>
        <row r="58">
          <cell r="A58" t="str">
            <v>1420</v>
          </cell>
          <cell r="B58" t="str">
            <v>                  1420</v>
          </cell>
          <cell r="C58" t="str">
            <v>Bonds designated at FV through P/L</v>
          </cell>
          <cell r="D58">
            <v>88729952640.529999</v>
          </cell>
        </row>
        <row r="59">
          <cell r="A59" t="str">
            <v>1425</v>
          </cell>
          <cell r="B59" t="str">
            <v>                  1425</v>
          </cell>
          <cell r="C59" t="str">
            <v>Other debt instrument designated at FV through P/L</v>
          </cell>
          <cell r="D59">
            <v>120098159031.55</v>
          </cell>
        </row>
        <row r="60">
          <cell r="A60" t="str">
            <v>BSSUB1430</v>
          </cell>
          <cell r="B60" t="str">
            <v>       BSSUB1430</v>
          </cell>
          <cell r="C60" t="str">
            <v>Equity instruments design.at FV thr. P/L</v>
          </cell>
          <cell r="D60">
            <v>49888552431.849998</v>
          </cell>
        </row>
        <row r="61">
          <cell r="A61" t="str">
            <v>1430</v>
          </cell>
          <cell r="B61" t="str">
            <v>                  1430</v>
          </cell>
          <cell r="C61" t="str">
            <v>Shares designated at FV through P/L</v>
          </cell>
          <cell r="D61">
            <v>46582819817.190002</v>
          </cell>
        </row>
        <row r="62">
          <cell r="A62" t="str">
            <v>1435</v>
          </cell>
          <cell r="B62" t="str">
            <v>                  1435</v>
          </cell>
          <cell r="C62" t="str">
            <v>Other equity instruments designated at FV through P/L</v>
          </cell>
          <cell r="D62">
            <v>3305732614.6599998</v>
          </cell>
        </row>
        <row r="63">
          <cell r="A63" t="str">
            <v>BS1600</v>
          </cell>
          <cell r="B63" t="str">
            <v>     BS1600</v>
          </cell>
          <cell r="C63" t="str">
            <v>Financial assets Available-for-sale</v>
          </cell>
          <cell r="D63">
            <v>167306710.5</v>
          </cell>
        </row>
        <row r="64">
          <cell r="A64" t="str">
            <v>1620</v>
          </cell>
          <cell r="B64" t="str">
            <v>                1620</v>
          </cell>
          <cell r="C64" t="str">
            <v>Debt instruments available for sale</v>
          </cell>
          <cell r="D64">
            <v>0</v>
          </cell>
        </row>
        <row r="65">
          <cell r="A65" t="str">
            <v>1640</v>
          </cell>
          <cell r="B65" t="str">
            <v>                1640</v>
          </cell>
          <cell r="C65" t="str">
            <v>Equity instruments carried at cost available for sale</v>
          </cell>
          <cell r="D65">
            <v>167306710.5</v>
          </cell>
        </row>
        <row r="66">
          <cell r="A66" t="str">
            <v>1650</v>
          </cell>
          <cell r="B66" t="str">
            <v>                1650</v>
          </cell>
          <cell r="C66" t="str">
            <v>Repos and related agreements available for sale</v>
          </cell>
          <cell r="D66">
            <v>0</v>
          </cell>
        </row>
        <row r="67">
          <cell r="A67" t="str">
            <v>BS1700</v>
          </cell>
          <cell r="B67" t="str">
            <v>     BS1700</v>
          </cell>
          <cell r="C67" t="str">
            <v>Derivatives used for hedging</v>
          </cell>
          <cell r="D67">
            <v>4459136470.5600004</v>
          </cell>
        </row>
        <row r="68">
          <cell r="A68" t="str">
            <v>1710</v>
          </cell>
          <cell r="B68" t="str">
            <v>                1710</v>
          </cell>
          <cell r="C68" t="str">
            <v>Micro hedge</v>
          </cell>
          <cell r="D68">
            <v>982415105.5</v>
          </cell>
        </row>
        <row r="69">
          <cell r="A69" t="str">
            <v>1720</v>
          </cell>
          <cell r="B69" t="str">
            <v>                1720</v>
          </cell>
          <cell r="C69" t="str">
            <v>Portfolio hedge</v>
          </cell>
          <cell r="D69">
            <v>3476721365.0599999</v>
          </cell>
        </row>
        <row r="70">
          <cell r="A70" t="str">
            <v>BS1740</v>
          </cell>
          <cell r="B70" t="str">
            <v>     BS1740</v>
          </cell>
          <cell r="C70" t="str">
            <v>Investment in associates and joint ventures</v>
          </cell>
          <cell r="D70">
            <v>13888435552.74</v>
          </cell>
        </row>
        <row r="71">
          <cell r="A71" t="str">
            <v>1740</v>
          </cell>
          <cell r="B71" t="str">
            <v>                1740</v>
          </cell>
          <cell r="C71" t="str">
            <v>Investment in Associates</v>
          </cell>
          <cell r="D71">
            <v>13882391755.370001</v>
          </cell>
        </row>
        <row r="72">
          <cell r="A72" t="str">
            <v>1750</v>
          </cell>
          <cell r="B72" t="str">
            <v>                1750</v>
          </cell>
          <cell r="C72" t="str">
            <v>Investment in Joint ventures</v>
          </cell>
          <cell r="D72">
            <v>6043689.4400000004</v>
          </cell>
        </row>
        <row r="73">
          <cell r="A73" t="str">
            <v>1760</v>
          </cell>
          <cell r="B73" t="str">
            <v>                1760</v>
          </cell>
          <cell r="C73" t="str">
            <v>Investment in subsidiaries</v>
          </cell>
          <cell r="D73">
            <v>107.93</v>
          </cell>
        </row>
        <row r="74">
          <cell r="A74" t="str">
            <v>BS1770</v>
          </cell>
          <cell r="B74" t="str">
            <v>     BS1770</v>
          </cell>
          <cell r="C74" t="str">
            <v>Intangible assets</v>
          </cell>
          <cell r="D74">
            <v>54943203275.639999</v>
          </cell>
        </row>
        <row r="75">
          <cell r="A75" t="str">
            <v>1770</v>
          </cell>
          <cell r="B75" t="str">
            <v>                1770</v>
          </cell>
          <cell r="C75" t="str">
            <v>Goodwill</v>
          </cell>
          <cell r="D75">
            <v>50481079101.309998</v>
          </cell>
        </row>
        <row r="76">
          <cell r="A76" t="str">
            <v>1780</v>
          </cell>
          <cell r="B76" t="str">
            <v>                1780</v>
          </cell>
          <cell r="C76" t="str">
            <v>Other intangible assets</v>
          </cell>
          <cell r="D76">
            <v>4462124174.3299999</v>
          </cell>
        </row>
        <row r="77">
          <cell r="A77" t="str">
            <v>BS1810</v>
          </cell>
          <cell r="B77" t="str">
            <v>     BS1810</v>
          </cell>
          <cell r="C77" t="str">
            <v>Investment property</v>
          </cell>
          <cell r="D77">
            <v>24155746550.790001</v>
          </cell>
        </row>
        <row r="78">
          <cell r="A78" t="str">
            <v>1810</v>
          </cell>
          <cell r="B78" t="str">
            <v>                1810</v>
          </cell>
          <cell r="C78" t="str">
            <v>Investment properties held for renting purpose</v>
          </cell>
          <cell r="D78">
            <v>24155746550.790001</v>
          </cell>
        </row>
        <row r="79">
          <cell r="A79" t="str">
            <v>BS1820</v>
          </cell>
          <cell r="B79" t="str">
            <v>     BS1820</v>
          </cell>
          <cell r="C79" t="str">
            <v>Property, plant and equipment</v>
          </cell>
          <cell r="D79">
            <v>22433406427.189999</v>
          </cell>
        </row>
        <row r="80">
          <cell r="A80" t="str">
            <v>BSSUB1820</v>
          </cell>
          <cell r="B80" t="str">
            <v>       BSSUB1820</v>
          </cell>
          <cell r="C80" t="str">
            <v>Properties held for own use</v>
          </cell>
          <cell r="D80">
            <v>22433406427.189999</v>
          </cell>
        </row>
        <row r="81">
          <cell r="A81" t="str">
            <v>1820</v>
          </cell>
          <cell r="B81" t="str">
            <v>                  1820</v>
          </cell>
          <cell r="C81" t="str">
            <v>Real estate for own use</v>
          </cell>
          <cell r="D81">
            <v>6733359568.2700005</v>
          </cell>
        </row>
        <row r="82">
          <cell r="A82" t="str">
            <v>1825</v>
          </cell>
          <cell r="B82" t="str">
            <v>                  1825</v>
          </cell>
          <cell r="C82" t="str">
            <v>Machinery and equipment for own use</v>
          </cell>
          <cell r="D82">
            <v>2382729292.23</v>
          </cell>
        </row>
        <row r="83">
          <cell r="A83" t="str">
            <v>1827</v>
          </cell>
          <cell r="B83" t="str">
            <v>                  1827</v>
          </cell>
          <cell r="C83" t="str">
            <v>Other machinery and equipment</v>
          </cell>
          <cell r="D83">
            <v>18486322.050000001</v>
          </cell>
        </row>
        <row r="84">
          <cell r="A84" t="str">
            <v>1830</v>
          </cell>
          <cell r="B84" t="str">
            <v>                  1830</v>
          </cell>
          <cell r="C84" t="str">
            <v>Operating lease</v>
          </cell>
          <cell r="D84">
            <v>13298831244.639999</v>
          </cell>
        </row>
        <row r="85">
          <cell r="A85" t="str">
            <v>BS1840</v>
          </cell>
          <cell r="B85" t="str">
            <v>     BS1840</v>
          </cell>
          <cell r="C85" t="str">
            <v>Tax assets</v>
          </cell>
          <cell r="D85">
            <v>5004207408.75</v>
          </cell>
        </row>
        <row r="86">
          <cell r="A86" t="str">
            <v>1840</v>
          </cell>
          <cell r="B86" t="str">
            <v>                1840</v>
          </cell>
          <cell r="C86" t="str">
            <v>Current tax assets</v>
          </cell>
          <cell r="D86">
            <v>1401903305.73</v>
          </cell>
        </row>
        <row r="87">
          <cell r="A87" t="str">
            <v>1845</v>
          </cell>
          <cell r="B87" t="str">
            <v>                1845</v>
          </cell>
          <cell r="C87" t="str">
            <v>Deferred tax assets</v>
          </cell>
          <cell r="D87">
            <v>3602304103.02</v>
          </cell>
        </row>
        <row r="88">
          <cell r="A88" t="str">
            <v>BS1850</v>
          </cell>
          <cell r="B88" t="str">
            <v>     BS1850</v>
          </cell>
          <cell r="C88" t="str">
            <v>Non-Current assets and disposal groups classified as HFS</v>
          </cell>
          <cell r="D88">
            <v>2302775999.5799999</v>
          </cell>
        </row>
        <row r="89">
          <cell r="A89" t="str">
            <v>1850</v>
          </cell>
          <cell r="B89" t="str">
            <v>                1850</v>
          </cell>
          <cell r="C89" t="str">
            <v>Mortgages foreclosed = tangible assets HFS</v>
          </cell>
          <cell r="D89">
            <v>572073616.58000004</v>
          </cell>
        </row>
        <row r="90">
          <cell r="A90" t="str">
            <v>1855</v>
          </cell>
          <cell r="B90" t="str">
            <v>                1855</v>
          </cell>
          <cell r="C90" t="str">
            <v>Mortgages foreclosed = total assets of legal entity HFS</v>
          </cell>
          <cell r="D90">
            <v>1730702383</v>
          </cell>
        </row>
        <row r="91">
          <cell r="A91" t="str">
            <v>BS1900</v>
          </cell>
          <cell r="B91" t="str">
            <v>     BS1900</v>
          </cell>
          <cell r="C91" t="str">
            <v>Reinsurers's share in insurance fund</v>
          </cell>
          <cell r="D91">
            <v>135905065</v>
          </cell>
        </row>
        <row r="92">
          <cell r="A92" t="str">
            <v>1900</v>
          </cell>
          <cell r="B92" t="str">
            <v>                1900</v>
          </cell>
          <cell r="C92" t="str">
            <v>Premium reserve for reinsurers's share in insurance fund</v>
          </cell>
          <cell r="D92">
            <v>29653721</v>
          </cell>
        </row>
        <row r="93">
          <cell r="A93" t="str">
            <v>1910</v>
          </cell>
          <cell r="B93" t="str">
            <v>                1910</v>
          </cell>
          <cell r="C93" t="str">
            <v>Claims reserve for reinsurers's share in insurance fund</v>
          </cell>
          <cell r="D93">
            <v>106251344</v>
          </cell>
        </row>
        <row r="94">
          <cell r="A94" t="str">
            <v>BS1950</v>
          </cell>
          <cell r="B94" t="str">
            <v>     BS1950</v>
          </cell>
          <cell r="C94" t="str">
            <v>Other assets</v>
          </cell>
          <cell r="D94">
            <v>31242947913.959999</v>
          </cell>
        </row>
        <row r="95">
          <cell r="A95" t="str">
            <v>1950</v>
          </cell>
          <cell r="B95" t="str">
            <v>                1950</v>
          </cell>
          <cell r="C95" t="str">
            <v>Unsettled securities trading</v>
          </cell>
          <cell r="D95">
            <v>16091360875.809999</v>
          </cell>
        </row>
        <row r="96">
          <cell r="A96" t="str">
            <v>1990</v>
          </cell>
          <cell r="B96" t="str">
            <v>                1990</v>
          </cell>
          <cell r="C96" t="str">
            <v>Amounts due from consolidated companies</v>
          </cell>
          <cell r="D96">
            <v>0</v>
          </cell>
        </row>
        <row r="97">
          <cell r="A97" t="str">
            <v>1955</v>
          </cell>
          <cell r="B97" t="str">
            <v>                1955</v>
          </cell>
          <cell r="C97" t="str">
            <v>Accounts receivables</v>
          </cell>
          <cell r="D97">
            <v>6934358846.0900002</v>
          </cell>
        </row>
        <row r="98">
          <cell r="A98" t="str">
            <v>1960</v>
          </cell>
          <cell r="B98" t="str">
            <v>                1960</v>
          </cell>
          <cell r="C98" t="str">
            <v>Sundry assets</v>
          </cell>
          <cell r="D98">
            <v>400547649.88</v>
          </cell>
        </row>
        <row r="99">
          <cell r="A99" t="str">
            <v>1993</v>
          </cell>
          <cell r="B99" t="str">
            <v>                1993</v>
          </cell>
          <cell r="C99" t="str">
            <v>Other assets from consolidated companies</v>
          </cell>
          <cell r="D99">
            <v>0</v>
          </cell>
        </row>
        <row r="100">
          <cell r="A100" t="str">
            <v>1965</v>
          </cell>
          <cell r="B100" t="str">
            <v>                1965</v>
          </cell>
          <cell r="C100" t="str">
            <v>Prepaid expenses</v>
          </cell>
          <cell r="D100">
            <v>2887089346.8400002</v>
          </cell>
        </row>
        <row r="101">
          <cell r="A101" t="str">
            <v>1970</v>
          </cell>
          <cell r="B101" t="str">
            <v>                1970</v>
          </cell>
          <cell r="C101" t="str">
            <v>Accrued income</v>
          </cell>
          <cell r="D101">
            <v>4855153164.0900002</v>
          </cell>
        </row>
        <row r="102">
          <cell r="A102" t="str">
            <v>1995</v>
          </cell>
          <cell r="B102" t="str">
            <v>                1995</v>
          </cell>
          <cell r="C102" t="str">
            <v>Prepaid expenses &amp; accrued income from consolid.companies</v>
          </cell>
          <cell r="D102">
            <v>0</v>
          </cell>
        </row>
        <row r="103">
          <cell r="A103" t="str">
            <v>E2990</v>
          </cell>
          <cell r="B103" t="str">
            <v>                E2990</v>
          </cell>
          <cell r="C103" t="str">
            <v>Elimination difference on prepaid/accrued exp./inc.</v>
          </cell>
          <cell r="D103">
            <v>-4861334.9800000004</v>
          </cell>
        </row>
        <row r="104">
          <cell r="A104" t="str">
            <v>E2993</v>
          </cell>
          <cell r="B104" t="str">
            <v>                E2993</v>
          </cell>
          <cell r="C104" t="str">
            <v>Elimination difference on other assets / liabilities</v>
          </cell>
          <cell r="D104">
            <v>62304764.740000002</v>
          </cell>
        </row>
        <row r="105">
          <cell r="A105" t="str">
            <v>E2994</v>
          </cell>
          <cell r="B105" t="str">
            <v>                E2994</v>
          </cell>
          <cell r="C105" t="str">
            <v>Elimination difference on amounts due from subsidiaries</v>
          </cell>
          <cell r="D105">
            <v>16994601.489999998</v>
          </cell>
        </row>
        <row r="106">
          <cell r="A106" t="str">
            <v>BS2000</v>
          </cell>
          <cell r="B106" t="str">
            <v>   BS2000</v>
          </cell>
          <cell r="C106" t="str">
            <v>Liabilities and equity</v>
          </cell>
          <cell r="D106">
            <v>-2540811198244.1299</v>
          </cell>
        </row>
        <row r="107">
          <cell r="A107" t="str">
            <v>BS2010</v>
          </cell>
          <cell r="B107" t="str">
            <v>     BS2010</v>
          </cell>
          <cell r="C107" t="str">
            <v>Deposits from credit institutions and central banks</v>
          </cell>
          <cell r="D107">
            <v>-69642758286.350006</v>
          </cell>
        </row>
        <row r="108">
          <cell r="A108" t="str">
            <v>2010</v>
          </cell>
          <cell r="B108" t="str">
            <v>                2010</v>
          </cell>
          <cell r="C108" t="str">
            <v>Deposits from credit institutions and central bank</v>
          </cell>
          <cell r="D108">
            <v>-69642758286.330002</v>
          </cell>
        </row>
        <row r="109">
          <cell r="A109" t="str">
            <v>2091</v>
          </cell>
          <cell r="B109" t="str">
            <v>                2091</v>
          </cell>
          <cell r="C109" t="str">
            <v>Deposits - consolidated companies credit institutions</v>
          </cell>
          <cell r="D109">
            <v>-0.02</v>
          </cell>
        </row>
        <row r="110">
          <cell r="A110" t="str">
            <v>BS2020</v>
          </cell>
          <cell r="B110" t="str">
            <v>     BS2020</v>
          </cell>
          <cell r="C110" t="str">
            <v>Other deposits</v>
          </cell>
          <cell r="D110">
            <v>-486176007197.15002</v>
          </cell>
        </row>
        <row r="111">
          <cell r="A111" t="str">
            <v>2020</v>
          </cell>
          <cell r="B111" t="str">
            <v>                2020</v>
          </cell>
          <cell r="C111" t="str">
            <v>Demand deposits</v>
          </cell>
          <cell r="D111">
            <v>-163425963896.89001</v>
          </cell>
        </row>
        <row r="112">
          <cell r="A112" t="str">
            <v>2030</v>
          </cell>
          <cell r="B112" t="str">
            <v>                2030</v>
          </cell>
          <cell r="C112" t="str">
            <v>Time deposits</v>
          </cell>
          <cell r="D112">
            <v>-322750043300.23999</v>
          </cell>
        </row>
        <row r="113">
          <cell r="A113" t="str">
            <v>2092</v>
          </cell>
          <cell r="B113" t="str">
            <v>                2092</v>
          </cell>
          <cell r="C113" t="str">
            <v>Deposits - consolidated companies</v>
          </cell>
          <cell r="D113">
            <v>-0.02</v>
          </cell>
        </row>
        <row r="114">
          <cell r="A114" t="str">
            <v>BS2810</v>
          </cell>
          <cell r="B114" t="str">
            <v>     BS2810</v>
          </cell>
          <cell r="C114" t="str">
            <v>Other liabilities</v>
          </cell>
          <cell r="D114">
            <v>-33216719219.43</v>
          </cell>
        </row>
        <row r="115">
          <cell r="A115" t="str">
            <v>2810</v>
          </cell>
          <cell r="B115" t="str">
            <v>                2810</v>
          </cell>
          <cell r="C115" t="str">
            <v>Finance lease</v>
          </cell>
          <cell r="D115">
            <v>0</v>
          </cell>
        </row>
        <row r="116">
          <cell r="A116" t="str">
            <v>2890</v>
          </cell>
          <cell r="B116" t="str">
            <v>                2890</v>
          </cell>
          <cell r="C116" t="str">
            <v>Amounts due to consolidated companies</v>
          </cell>
          <cell r="D116">
            <v>0</v>
          </cell>
        </row>
        <row r="117">
          <cell r="A117" t="str">
            <v>2830</v>
          </cell>
          <cell r="B117" t="str">
            <v>                2830</v>
          </cell>
          <cell r="C117" t="str">
            <v>Accounts payable</v>
          </cell>
          <cell r="D117">
            <v>-3572659552.3899999</v>
          </cell>
        </row>
        <row r="118">
          <cell r="A118" t="str">
            <v>2820</v>
          </cell>
          <cell r="B118" t="str">
            <v>                2820</v>
          </cell>
          <cell r="C118" t="str">
            <v>Unsettled securities trading</v>
          </cell>
          <cell r="D118">
            <v>-8478135825.6199999</v>
          </cell>
        </row>
        <row r="119">
          <cell r="A119" t="str">
            <v>2832</v>
          </cell>
          <cell r="B119" t="str">
            <v>                2832</v>
          </cell>
          <cell r="C119" t="str">
            <v>Prepaid income</v>
          </cell>
          <cell r="D119">
            <v>-3852538881.3099999</v>
          </cell>
        </row>
        <row r="120">
          <cell r="A120" t="str">
            <v>2834</v>
          </cell>
          <cell r="B120" t="str">
            <v>                2834</v>
          </cell>
          <cell r="C120" t="str">
            <v>Accrued expenses</v>
          </cell>
          <cell r="D120">
            <v>-5710234259.1099997</v>
          </cell>
        </row>
        <row r="121">
          <cell r="A121" t="str">
            <v>2891</v>
          </cell>
          <cell r="B121" t="str">
            <v>                2891</v>
          </cell>
          <cell r="C121" t="str">
            <v>Prepaid income and accrued expenses to consolid.companies</v>
          </cell>
          <cell r="D121">
            <v>0</v>
          </cell>
        </row>
        <row r="122">
          <cell r="A122" t="str">
            <v>2840</v>
          </cell>
          <cell r="B122" t="str">
            <v>                2840</v>
          </cell>
          <cell r="C122" t="str">
            <v>Other liabilities</v>
          </cell>
          <cell r="D122">
            <v>-11603150701</v>
          </cell>
        </row>
        <row r="123">
          <cell r="A123" t="str">
            <v>2892</v>
          </cell>
          <cell r="B123" t="str">
            <v>                2892</v>
          </cell>
          <cell r="C123" t="str">
            <v>Other liabilities to consolidated companies</v>
          </cell>
          <cell r="D123">
            <v>0</v>
          </cell>
        </row>
        <row r="124">
          <cell r="A124" t="str">
            <v>BS2040</v>
          </cell>
          <cell r="B124" t="str">
            <v>     BS2040</v>
          </cell>
          <cell r="C124" t="str">
            <v>Borrowings</v>
          </cell>
          <cell r="D124">
            <v>-1556566622462.8401</v>
          </cell>
        </row>
        <row r="125">
          <cell r="A125" t="str">
            <v>2040</v>
          </cell>
          <cell r="B125" t="str">
            <v>                2040</v>
          </cell>
          <cell r="C125" t="str">
            <v>Bonds issued</v>
          </cell>
          <cell r="D125">
            <v>-1158805964393.53</v>
          </cell>
        </row>
        <row r="126">
          <cell r="A126" t="str">
            <v>2045</v>
          </cell>
          <cell r="B126" t="str">
            <v>                2045</v>
          </cell>
          <cell r="C126" t="str">
            <v>Bills issued</v>
          </cell>
          <cell r="D126">
            <v>-164910074914.32999</v>
          </cell>
        </row>
        <row r="127">
          <cell r="A127" t="str">
            <v>2050</v>
          </cell>
          <cell r="B127" t="str">
            <v>                2050</v>
          </cell>
          <cell r="C127" t="str">
            <v>Money market loans (borrowings)</v>
          </cell>
          <cell r="D127">
            <v>-200580518985.70001</v>
          </cell>
        </row>
        <row r="128">
          <cell r="A128" t="str">
            <v>2055</v>
          </cell>
          <cell r="B128" t="str">
            <v>                2055</v>
          </cell>
          <cell r="C128" t="str">
            <v>Other loans - credit institutions</v>
          </cell>
          <cell r="D128">
            <v>7692880684.4499998</v>
          </cell>
        </row>
        <row r="129">
          <cell r="A129" t="str">
            <v>2056</v>
          </cell>
          <cell r="B129" t="str">
            <v>                2056</v>
          </cell>
          <cell r="C129" t="str">
            <v>Other loans - customers</v>
          </cell>
          <cell r="D129">
            <v>-39962944853.239998</v>
          </cell>
        </row>
        <row r="130">
          <cell r="A130" t="str">
            <v>2093</v>
          </cell>
          <cell r="B130" t="str">
            <v>                2093</v>
          </cell>
          <cell r="C130" t="str">
            <v>Overdraft from credit institutions - consolidated companies</v>
          </cell>
          <cell r="D130">
            <v>0</v>
          </cell>
        </row>
        <row r="131">
          <cell r="A131" t="str">
            <v>2097</v>
          </cell>
          <cell r="B131" t="str">
            <v>                2097</v>
          </cell>
          <cell r="C131" t="str">
            <v>Other loans - consolidated companies credit institutions</v>
          </cell>
          <cell r="D131">
            <v>-0.01</v>
          </cell>
        </row>
        <row r="132">
          <cell r="A132" t="str">
            <v>2098</v>
          </cell>
          <cell r="B132" t="str">
            <v>                2098</v>
          </cell>
          <cell r="C132" t="str">
            <v>Other loans - consolidated companies customers</v>
          </cell>
          <cell r="D132">
            <v>-0.48</v>
          </cell>
        </row>
        <row r="133">
          <cell r="A133" t="str">
            <v>BS2060</v>
          </cell>
          <cell r="B133" t="str">
            <v>     BS2060</v>
          </cell>
          <cell r="C133" t="str">
            <v>Subordinated loans</v>
          </cell>
          <cell r="D133">
            <v>-102687614202.77</v>
          </cell>
        </row>
        <row r="134">
          <cell r="A134" t="str">
            <v>2060</v>
          </cell>
          <cell r="B134" t="str">
            <v>                2060</v>
          </cell>
          <cell r="C134" t="str">
            <v>Subordinated loans</v>
          </cell>
          <cell r="D134">
            <v>-102687614202.77</v>
          </cell>
        </row>
        <row r="135">
          <cell r="A135" t="str">
            <v>2090</v>
          </cell>
          <cell r="B135" t="str">
            <v>                2090</v>
          </cell>
          <cell r="C135" t="str">
            <v>Subordinated loans from consolidated companies</v>
          </cell>
          <cell r="D135">
            <v>0</v>
          </cell>
        </row>
        <row r="136">
          <cell r="A136" t="str">
            <v>BS2110</v>
          </cell>
          <cell r="B136" t="str">
            <v>     BS2110</v>
          </cell>
          <cell r="C136" t="str">
            <v>Mortgage funding = Real kredit loans (only used in Denmark)</v>
          </cell>
          <cell r="D136">
            <v>-14994257072.24</v>
          </cell>
        </row>
        <row r="137">
          <cell r="A137" t="str">
            <v>2110</v>
          </cell>
          <cell r="B137" t="str">
            <v>                2110</v>
          </cell>
          <cell r="C137" t="str">
            <v>Mortage funding</v>
          </cell>
          <cell r="D137">
            <v>-14994257072.24</v>
          </cell>
        </row>
        <row r="138">
          <cell r="A138" t="str">
            <v>BS2210</v>
          </cell>
          <cell r="B138" t="str">
            <v>     BS2210</v>
          </cell>
          <cell r="C138" t="str">
            <v>Insurance liabilities</v>
          </cell>
          <cell r="D138">
            <v>-5965189590.8199997</v>
          </cell>
        </row>
        <row r="139">
          <cell r="A139" t="str">
            <v>2210</v>
          </cell>
          <cell r="B139" t="str">
            <v>                2210</v>
          </cell>
          <cell r="C139" t="str">
            <v>Provision for unearned premiums</v>
          </cell>
          <cell r="D139">
            <v>-297218176</v>
          </cell>
        </row>
        <row r="140">
          <cell r="A140" t="str">
            <v>2220</v>
          </cell>
          <cell r="B140" t="str">
            <v>                2220</v>
          </cell>
          <cell r="C140" t="str">
            <v>Claims outstanding</v>
          </cell>
          <cell r="D140">
            <v>-226868409</v>
          </cell>
        </row>
        <row r="141">
          <cell r="A141" t="str">
            <v>2230</v>
          </cell>
          <cell r="B141" t="str">
            <v>                2230</v>
          </cell>
          <cell r="C141" t="str">
            <v>Equalization provision</v>
          </cell>
          <cell r="D141">
            <v>0</v>
          </cell>
        </row>
        <row r="142">
          <cell r="A142" t="str">
            <v>2240</v>
          </cell>
          <cell r="B142" t="str">
            <v>                2240</v>
          </cell>
          <cell r="C142" t="str">
            <v>Provision for bonuses</v>
          </cell>
          <cell r="D142">
            <v>-20833000</v>
          </cell>
        </row>
        <row r="143">
          <cell r="A143" t="str">
            <v>2250</v>
          </cell>
          <cell r="B143" t="str">
            <v>                2250</v>
          </cell>
          <cell r="C143" t="str">
            <v>Life insurance provision due to unit linked policies</v>
          </cell>
          <cell r="D143">
            <v>-5420270005.8199997</v>
          </cell>
        </row>
        <row r="144">
          <cell r="A144" t="str">
            <v>BS2310</v>
          </cell>
          <cell r="B144" t="str">
            <v>     BS2310</v>
          </cell>
          <cell r="C144" t="str">
            <v>Trading liabilities</v>
          </cell>
          <cell r="D144">
            <v>-32002771621.32</v>
          </cell>
        </row>
        <row r="145">
          <cell r="A145" t="str">
            <v>2310</v>
          </cell>
          <cell r="B145" t="str">
            <v>                2310</v>
          </cell>
          <cell r="C145" t="str">
            <v>Short position in equity instruments held for trading</v>
          </cell>
          <cell r="D145">
            <v>-3764905095</v>
          </cell>
        </row>
        <row r="146">
          <cell r="A146" t="str">
            <v>2320</v>
          </cell>
          <cell r="B146" t="str">
            <v>                2320</v>
          </cell>
          <cell r="C146" t="str">
            <v>Short position in dept instruments held for trading</v>
          </cell>
          <cell r="D146">
            <v>0</v>
          </cell>
        </row>
        <row r="147">
          <cell r="A147" t="str">
            <v>2330</v>
          </cell>
          <cell r="B147" t="str">
            <v>                2330</v>
          </cell>
          <cell r="C147" t="str">
            <v>Debt certificates intended for repurchase in short terms</v>
          </cell>
          <cell r="D147">
            <v>0</v>
          </cell>
        </row>
        <row r="148">
          <cell r="A148" t="str">
            <v>2340</v>
          </cell>
          <cell r="B148" t="str">
            <v>                2340</v>
          </cell>
          <cell r="C148" t="str">
            <v>Derivatives held for trading</v>
          </cell>
          <cell r="D148">
            <v>-27942312526.32</v>
          </cell>
        </row>
        <row r="149">
          <cell r="A149" t="str">
            <v>2390</v>
          </cell>
          <cell r="B149" t="str">
            <v>                2390</v>
          </cell>
          <cell r="C149" t="str">
            <v>Short position in shares in Kaupthing bank</v>
          </cell>
          <cell r="D149">
            <v>-295554000</v>
          </cell>
        </row>
        <row r="150">
          <cell r="A150" t="str">
            <v>2392</v>
          </cell>
          <cell r="B150" t="str">
            <v>                2392</v>
          </cell>
          <cell r="C150" t="str">
            <v>Derivatives within the Group - Interest accr./Option Premium</v>
          </cell>
          <cell r="D150">
            <v>0</v>
          </cell>
        </row>
        <row r="151">
          <cell r="A151" t="str">
            <v>2393</v>
          </cell>
          <cell r="B151" t="str">
            <v>                2393</v>
          </cell>
          <cell r="C151" t="str">
            <v>Derivatives within the Group - Market to Market, real/unreal</v>
          </cell>
          <cell r="D151">
            <v>0</v>
          </cell>
        </row>
        <row r="152">
          <cell r="A152" t="str">
            <v>BS2370</v>
          </cell>
          <cell r="B152" t="str">
            <v>     BS2370</v>
          </cell>
          <cell r="C152" t="str">
            <v>Derivatives used for hedging</v>
          </cell>
          <cell r="D152">
            <v>-13275758097.24</v>
          </cell>
        </row>
        <row r="153">
          <cell r="A153" t="str">
            <v>2380</v>
          </cell>
          <cell r="B153" t="str">
            <v>                2380</v>
          </cell>
          <cell r="C153" t="str">
            <v>Portfolio hedge of interest rate risk</v>
          </cell>
          <cell r="D153">
            <v>-13275758097.24</v>
          </cell>
        </row>
        <row r="154">
          <cell r="A154" t="str">
            <v>BS2450</v>
          </cell>
          <cell r="B154" t="str">
            <v>     BS2450</v>
          </cell>
          <cell r="C154" t="str">
            <v>Post employment obligations</v>
          </cell>
          <cell r="D154">
            <v>-881902700</v>
          </cell>
        </row>
        <row r="155">
          <cell r="A155" t="str">
            <v>2450</v>
          </cell>
          <cell r="B155" t="str">
            <v>                2450</v>
          </cell>
          <cell r="C155" t="str">
            <v>Post employment obligations</v>
          </cell>
          <cell r="D155">
            <v>-881902700</v>
          </cell>
        </row>
        <row r="156">
          <cell r="A156" t="str">
            <v>BS2510</v>
          </cell>
          <cell r="B156" t="str">
            <v>     BS2510</v>
          </cell>
          <cell r="C156" t="str">
            <v>Provisions</v>
          </cell>
          <cell r="D156">
            <v>-3271160945.8400002</v>
          </cell>
        </row>
        <row r="157">
          <cell r="A157" t="str">
            <v>2520</v>
          </cell>
          <cell r="B157" t="str">
            <v>                2520</v>
          </cell>
          <cell r="C157" t="str">
            <v>Provision for pending legal issues</v>
          </cell>
          <cell r="D157">
            <v>-195445950</v>
          </cell>
        </row>
        <row r="158">
          <cell r="A158" t="str">
            <v>2540</v>
          </cell>
          <cell r="B158" t="str">
            <v>                2540</v>
          </cell>
          <cell r="C158" t="str">
            <v>Provision f.Pensions &amp; oth.post retirem.benefit obligations</v>
          </cell>
          <cell r="D158">
            <v>-2815433089.8000002</v>
          </cell>
        </row>
        <row r="159">
          <cell r="A159" t="str">
            <v>2560</v>
          </cell>
          <cell r="B159" t="str">
            <v>                2560</v>
          </cell>
          <cell r="C159" t="str">
            <v>Provision on losses on guarantees</v>
          </cell>
          <cell r="D159">
            <v>-11616240</v>
          </cell>
        </row>
        <row r="160">
          <cell r="A160" t="str">
            <v>2570</v>
          </cell>
          <cell r="B160" t="str">
            <v>                2570</v>
          </cell>
          <cell r="C160" t="str">
            <v>Provision for contractual engagements</v>
          </cell>
          <cell r="D160">
            <v>-5.44</v>
          </cell>
        </row>
        <row r="161">
          <cell r="A161" t="str">
            <v>2580</v>
          </cell>
          <cell r="B161" t="str">
            <v>                2580</v>
          </cell>
          <cell r="C161" t="str">
            <v>Other provisions, liabilities</v>
          </cell>
          <cell r="D161">
            <v>-248665660.59999999</v>
          </cell>
        </row>
        <row r="162">
          <cell r="A162" t="str">
            <v>BS2610</v>
          </cell>
          <cell r="B162" t="str">
            <v>     BS2610</v>
          </cell>
          <cell r="C162" t="str">
            <v>Tax liabilities</v>
          </cell>
          <cell r="D162">
            <v>-18457700912.130001</v>
          </cell>
        </row>
        <row r="163">
          <cell r="A163" t="str">
            <v>2610</v>
          </cell>
          <cell r="B163" t="str">
            <v>                2610</v>
          </cell>
          <cell r="C163" t="str">
            <v>Current tax liabilities</v>
          </cell>
          <cell r="D163">
            <v>-11445796938.43</v>
          </cell>
        </row>
        <row r="164">
          <cell r="A164" t="str">
            <v>2620</v>
          </cell>
          <cell r="B164" t="str">
            <v>                2620</v>
          </cell>
          <cell r="C164" t="str">
            <v>Deferred tax liabilities</v>
          </cell>
          <cell r="D164">
            <v>-7011903973.6999998</v>
          </cell>
        </row>
        <row r="165">
          <cell r="A165" t="str">
            <v>BS2710</v>
          </cell>
          <cell r="B165" t="str">
            <v>     BS2710</v>
          </cell>
          <cell r="C165" t="str">
            <v>Liabilities included in disposal groups classified as HFS</v>
          </cell>
          <cell r="D165">
            <v>-1161088289.3699999</v>
          </cell>
        </row>
        <row r="166">
          <cell r="A166" t="str">
            <v>2710</v>
          </cell>
          <cell r="B166" t="str">
            <v>                2710</v>
          </cell>
          <cell r="C166" t="str">
            <v>Loans on mortgages foreclosed</v>
          </cell>
          <cell r="D166">
            <v>-13913006.369999999</v>
          </cell>
        </row>
        <row r="167">
          <cell r="A167" t="str">
            <v>2720</v>
          </cell>
          <cell r="B167" t="str">
            <v>                2720</v>
          </cell>
          <cell r="C167" t="str">
            <v>Loans on mortgage foreclosed=total liab.of legal entity HFS</v>
          </cell>
          <cell r="D167">
            <v>-1147175283</v>
          </cell>
        </row>
        <row r="168">
          <cell r="A168" t="str">
            <v>BS3010</v>
          </cell>
          <cell r="B168" t="str">
            <v>     BS3010</v>
          </cell>
          <cell r="C168" t="str">
            <v>Share capital</v>
          </cell>
          <cell r="D168">
            <v>-6638447069.5900002</v>
          </cell>
        </row>
        <row r="169">
          <cell r="A169" t="str">
            <v>3010</v>
          </cell>
          <cell r="B169" t="str">
            <v>                3010</v>
          </cell>
          <cell r="C169" t="str">
            <v>Share capital</v>
          </cell>
          <cell r="D169">
            <v>-6638447069.5900002</v>
          </cell>
        </row>
        <row r="170">
          <cell r="A170" t="str">
            <v>BS3020</v>
          </cell>
          <cell r="B170" t="str">
            <v>     BS3020</v>
          </cell>
          <cell r="C170" t="str">
            <v>Share Premium</v>
          </cell>
          <cell r="D170">
            <v>-114288504412.25</v>
          </cell>
        </row>
        <row r="171">
          <cell r="A171" t="str">
            <v>3020</v>
          </cell>
          <cell r="B171" t="str">
            <v>                3020</v>
          </cell>
          <cell r="C171" t="str">
            <v>Share premium</v>
          </cell>
          <cell r="D171">
            <v>-114288504412.25</v>
          </cell>
        </row>
        <row r="172">
          <cell r="A172" t="str">
            <v>BS3030</v>
          </cell>
          <cell r="B172" t="str">
            <v>     BS3030</v>
          </cell>
          <cell r="C172" t="str">
            <v>Accrued stock options</v>
          </cell>
          <cell r="D172">
            <v>-317211385.20999998</v>
          </cell>
        </row>
        <row r="173">
          <cell r="A173" t="str">
            <v>3030</v>
          </cell>
          <cell r="B173" t="str">
            <v>                3030</v>
          </cell>
          <cell r="C173" t="str">
            <v>Accrued stock options</v>
          </cell>
          <cell r="D173">
            <v>-317211385.20999998</v>
          </cell>
        </row>
        <row r="174">
          <cell r="A174" t="str">
            <v>BS3040</v>
          </cell>
          <cell r="B174" t="str">
            <v>     BS3040</v>
          </cell>
          <cell r="C174" t="str">
            <v>Reserves</v>
          </cell>
          <cell r="D174">
            <v>1539856623.4100001</v>
          </cell>
        </row>
        <row r="175">
          <cell r="A175" t="str">
            <v>3040</v>
          </cell>
          <cell r="B175" t="str">
            <v>                3040</v>
          </cell>
          <cell r="C175" t="str">
            <v>Tangible assets revaluation reserve</v>
          </cell>
          <cell r="D175">
            <v>-0.2</v>
          </cell>
        </row>
        <row r="176">
          <cell r="A176" t="str">
            <v>3043</v>
          </cell>
          <cell r="B176" t="str">
            <v>                3043</v>
          </cell>
          <cell r="C176" t="str">
            <v>Foreign currency translation reserve</v>
          </cell>
          <cell r="D176">
            <v>1058296877.62</v>
          </cell>
        </row>
        <row r="177">
          <cell r="A177" t="str">
            <v>3045</v>
          </cell>
          <cell r="B177" t="str">
            <v>                3045</v>
          </cell>
          <cell r="C177" t="str">
            <v>Fair value revaluation erserve on AFS</v>
          </cell>
          <cell r="D177">
            <v>1562150.08</v>
          </cell>
        </row>
        <row r="178">
          <cell r="A178" t="str">
            <v>3046</v>
          </cell>
          <cell r="B178" t="str">
            <v>                3046</v>
          </cell>
          <cell r="C178" t="str">
            <v>Cumulative P/L related to non current HFS assets, reserve</v>
          </cell>
          <cell r="D178">
            <v>0</v>
          </cell>
        </row>
        <row r="179">
          <cell r="A179" t="str">
            <v>3047</v>
          </cell>
          <cell r="B179" t="str">
            <v>                3047</v>
          </cell>
          <cell r="C179" t="str">
            <v>Investment properties revaluation reserves</v>
          </cell>
          <cell r="D179">
            <v>0.28000000000000003</v>
          </cell>
        </row>
        <row r="180">
          <cell r="A180" t="str">
            <v>3048</v>
          </cell>
          <cell r="B180" t="str">
            <v>                3048</v>
          </cell>
          <cell r="C180" t="str">
            <v>Capital redemtion reserves</v>
          </cell>
          <cell r="D180">
            <v>0.45</v>
          </cell>
        </row>
        <row r="181">
          <cell r="A181" t="str">
            <v>3049</v>
          </cell>
          <cell r="B181" t="str">
            <v>                3049</v>
          </cell>
          <cell r="C181" t="str">
            <v>Other reserves dummy</v>
          </cell>
          <cell r="D181">
            <v>0</v>
          </cell>
        </row>
        <row r="182">
          <cell r="A182" t="str">
            <v>3050</v>
          </cell>
          <cell r="B182" t="str">
            <v>                3050</v>
          </cell>
          <cell r="C182" t="str">
            <v>Other reserves</v>
          </cell>
          <cell r="D182">
            <v>479997595.18000001</v>
          </cell>
        </row>
        <row r="183">
          <cell r="A183" t="str">
            <v>BS3210</v>
          </cell>
          <cell r="B183" t="str">
            <v>     BS3210</v>
          </cell>
          <cell r="C183" t="str">
            <v>Retained earnings</v>
          </cell>
          <cell r="D183">
            <v>-74478366205.259995</v>
          </cell>
        </row>
        <row r="184">
          <cell r="A184" t="str">
            <v>3210</v>
          </cell>
          <cell r="B184" t="str">
            <v>                3210</v>
          </cell>
          <cell r="C184" t="str">
            <v>Retained earnings</v>
          </cell>
          <cell r="D184">
            <v>-24576474089.25</v>
          </cell>
        </row>
        <row r="185">
          <cell r="A185" t="str">
            <v>3265</v>
          </cell>
          <cell r="B185" t="str">
            <v>                3265</v>
          </cell>
          <cell r="C185" t="str">
            <v>Profit - clearing item for Consolidation of Investments</v>
          </cell>
          <cell r="D185">
            <v>-92480</v>
          </cell>
        </row>
        <row r="186">
          <cell r="A186" t="str">
            <v>3999</v>
          </cell>
          <cell r="B186" t="str">
            <v>                3999</v>
          </cell>
          <cell r="C186" t="str">
            <v>Rounding differences</v>
          </cell>
          <cell r="D186">
            <v>-30.3</v>
          </cell>
        </row>
        <row r="187">
          <cell r="A187" t="str">
            <v>3220</v>
          </cell>
          <cell r="B187" t="str">
            <v>                3220</v>
          </cell>
          <cell r="C187" t="str">
            <v>Translation differences - retained earnings</v>
          </cell>
          <cell r="D187">
            <v>0.33</v>
          </cell>
        </row>
        <row r="188">
          <cell r="A188" t="str">
            <v>3230</v>
          </cell>
          <cell r="B188" t="str">
            <v>                3230</v>
          </cell>
          <cell r="C188" t="str">
            <v>Exchange rate differences - retained earnings</v>
          </cell>
          <cell r="D188">
            <v>-0.19</v>
          </cell>
        </row>
        <row r="189">
          <cell r="A189" t="str">
            <v>3250</v>
          </cell>
          <cell r="B189" t="str">
            <v>                3250</v>
          </cell>
          <cell r="C189" t="str">
            <v>Profit before first consolidation - retained earnings</v>
          </cell>
          <cell r="D189">
            <v>-0.08</v>
          </cell>
        </row>
        <row r="190">
          <cell r="A190" t="str">
            <v>3270</v>
          </cell>
          <cell r="B190" t="str">
            <v>                3270</v>
          </cell>
          <cell r="C190" t="str">
            <v>Profit for the year - retained earnings</v>
          </cell>
          <cell r="D190">
            <v>-49259861285.769997</v>
          </cell>
        </row>
        <row r="191">
          <cell r="A191" t="str">
            <v>3269</v>
          </cell>
          <cell r="B191" t="str">
            <v>                3269</v>
          </cell>
          <cell r="C191" t="str">
            <v>Profit and loss reserve - retained earnings</v>
          </cell>
          <cell r="D191">
            <v>-641938320</v>
          </cell>
        </row>
        <row r="192">
          <cell r="A192" t="str">
            <v>BS3300</v>
          </cell>
          <cell r="B192" t="str">
            <v>     BS3300</v>
          </cell>
          <cell r="C192" t="str">
            <v>Minority interest</v>
          </cell>
          <cell r="D192">
            <v>-8328975197.7299995</v>
          </cell>
        </row>
        <row r="193">
          <cell r="A193" t="str">
            <v>3300</v>
          </cell>
          <cell r="B193" t="str">
            <v>                3300</v>
          </cell>
          <cell r="C193" t="str">
            <v>Minority interest</v>
          </cell>
          <cell r="D193">
            <v>-8328975197.7299995</v>
          </cell>
        </row>
        <row r="194">
          <cell r="A194" t="str">
            <v/>
          </cell>
        </row>
        <row r="195">
          <cell r="A195" t="str">
            <v/>
          </cell>
        </row>
      </sheetData>
      <sheetData sheetId="2" refreshError="1">
        <row r="1">
          <cell r="B1">
            <v>4</v>
          </cell>
        </row>
        <row r="4">
          <cell r="A4" t="str">
            <v>BS1001</v>
          </cell>
          <cell r="B4" t="str">
            <v>     BS1001</v>
          </cell>
          <cell r="C4" t="str">
            <v>Cash and cash balances with central banks</v>
          </cell>
          <cell r="D4">
            <v>34876568674.75</v>
          </cell>
        </row>
        <row r="5">
          <cell r="A5" t="str">
            <v>1010</v>
          </cell>
          <cell r="B5" t="str">
            <v>                1010</v>
          </cell>
          <cell r="C5" t="str">
            <v>Cash and balances</v>
          </cell>
          <cell r="D5">
            <v>16868168161.15</v>
          </cell>
        </row>
        <row r="6">
          <cell r="A6" t="str">
            <v>1020</v>
          </cell>
          <cell r="B6" t="str">
            <v>                1020</v>
          </cell>
          <cell r="C6" t="str">
            <v>Cash equivalent eg.Treasury bills eligible f. refinancing CB</v>
          </cell>
          <cell r="D6">
            <v>18008400513.599998</v>
          </cell>
        </row>
        <row r="7">
          <cell r="A7" t="str">
            <v>BS1100</v>
          </cell>
          <cell r="B7" t="str">
            <v>     BS1100</v>
          </cell>
          <cell r="C7" t="str">
            <v>Loans and receivables</v>
          </cell>
          <cell r="D7">
            <v>1739294200267.7</v>
          </cell>
        </row>
        <row r="8">
          <cell r="A8" t="str">
            <v>BSSUB1100</v>
          </cell>
          <cell r="B8" t="str">
            <v>       BSSUB1100</v>
          </cell>
          <cell r="C8" t="str">
            <v>Loans</v>
          </cell>
          <cell r="D8">
            <v>1556510927339.46</v>
          </cell>
        </row>
        <row r="9">
          <cell r="A9" t="str">
            <v>1100</v>
          </cell>
          <cell r="B9" t="str">
            <v>                  1100</v>
          </cell>
          <cell r="C9" t="str">
            <v>Bank accounts</v>
          </cell>
          <cell r="D9">
            <v>46880888811.68</v>
          </cell>
        </row>
        <row r="10">
          <cell r="A10" t="str">
            <v>1190</v>
          </cell>
          <cell r="B10" t="str">
            <v>                  1190</v>
          </cell>
          <cell r="C10" t="str">
            <v>Bank accounts - consolidated companies</v>
          </cell>
          <cell r="D10">
            <v>0.01</v>
          </cell>
        </row>
        <row r="11">
          <cell r="A11" t="str">
            <v>1105</v>
          </cell>
          <cell r="B11" t="str">
            <v>                  1105</v>
          </cell>
          <cell r="C11" t="str">
            <v>Overdrafts - credit institutions</v>
          </cell>
          <cell r="D11">
            <v>1733374827.8</v>
          </cell>
        </row>
        <row r="12">
          <cell r="A12" t="str">
            <v>1106</v>
          </cell>
          <cell r="B12" t="str">
            <v>                  1106</v>
          </cell>
          <cell r="C12" t="str">
            <v>Overdrafts - customers</v>
          </cell>
          <cell r="D12">
            <v>82787136322.009995</v>
          </cell>
        </row>
        <row r="13">
          <cell r="A13" t="str">
            <v>1191</v>
          </cell>
          <cell r="B13" t="str">
            <v>                  1191</v>
          </cell>
          <cell r="C13" t="str">
            <v>Overdrafts - consolidated companies, credit inst.</v>
          </cell>
          <cell r="D13">
            <v>0</v>
          </cell>
        </row>
        <row r="14">
          <cell r="A14" t="str">
            <v>1110</v>
          </cell>
          <cell r="B14" t="str">
            <v>                  1110</v>
          </cell>
          <cell r="C14" t="str">
            <v>Money market loans (credit institution)</v>
          </cell>
          <cell r="D14">
            <v>97542106909.080002</v>
          </cell>
        </row>
        <row r="15">
          <cell r="A15" t="str">
            <v>1115</v>
          </cell>
          <cell r="B15" t="str">
            <v>                  1115</v>
          </cell>
          <cell r="C15" t="str">
            <v>Mortgage loans</v>
          </cell>
          <cell r="D15">
            <v>31660037202.970001</v>
          </cell>
        </row>
        <row r="16">
          <cell r="A16" t="str">
            <v>1120</v>
          </cell>
          <cell r="B16" t="str">
            <v>                  1120</v>
          </cell>
          <cell r="C16" t="str">
            <v>Subordinated loans</v>
          </cell>
          <cell r="D16">
            <v>7646701662.4899998</v>
          </cell>
        </row>
        <row r="17">
          <cell r="A17" t="str">
            <v>1192</v>
          </cell>
          <cell r="B17" t="str">
            <v>                  1192</v>
          </cell>
          <cell r="C17" t="str">
            <v>Subordinated loans from consolidated companies, assets</v>
          </cell>
          <cell r="D17">
            <v>0</v>
          </cell>
        </row>
        <row r="18">
          <cell r="A18" t="str">
            <v>1130</v>
          </cell>
          <cell r="B18" t="str">
            <v>                  1130</v>
          </cell>
          <cell r="C18" t="str">
            <v>Other loans due from credit institutions</v>
          </cell>
          <cell r="D18">
            <v>49434773800.830002</v>
          </cell>
        </row>
        <row r="19">
          <cell r="A19" t="str">
            <v>1131</v>
          </cell>
          <cell r="B19" t="str">
            <v>                  1131</v>
          </cell>
          <cell r="C19" t="str">
            <v>Other loans due from customers</v>
          </cell>
          <cell r="D19">
            <v>1238822820087.51</v>
          </cell>
        </row>
        <row r="20">
          <cell r="A20" t="str">
            <v>E2991</v>
          </cell>
          <cell r="B20" t="str">
            <v>                  E2991</v>
          </cell>
          <cell r="C20" t="str">
            <v>Elimination difference on bank accounts</v>
          </cell>
          <cell r="D20">
            <v>3087715.08</v>
          </cell>
        </row>
        <row r="21">
          <cell r="A21" t="str">
            <v>1140</v>
          </cell>
          <cell r="B21" t="str">
            <v>                1140</v>
          </cell>
          <cell r="C21" t="str">
            <v>Advances</v>
          </cell>
          <cell r="D21">
            <v>125882274813.33</v>
          </cell>
        </row>
        <row r="22">
          <cell r="A22" t="str">
            <v>BSSUB1150</v>
          </cell>
          <cell r="B22" t="str">
            <v>       BSSUB1150</v>
          </cell>
          <cell r="C22" t="str">
            <v>Finance lease</v>
          </cell>
          <cell r="D22">
            <v>69877781448.869995</v>
          </cell>
        </row>
        <row r="23">
          <cell r="A23" t="str">
            <v>1151</v>
          </cell>
          <cell r="B23" t="str">
            <v>                  1151</v>
          </cell>
          <cell r="C23" t="str">
            <v>Finance lease - Buildings - customers</v>
          </cell>
          <cell r="D23">
            <v>51211952328.150002</v>
          </cell>
        </row>
        <row r="24">
          <cell r="A24" t="str">
            <v>1195</v>
          </cell>
          <cell r="B24" t="str">
            <v>                  1195</v>
          </cell>
          <cell r="C24" t="str">
            <v>Finance lease - consolidated companies</v>
          </cell>
          <cell r="D24">
            <v>0</v>
          </cell>
        </row>
        <row r="25">
          <cell r="A25" t="str">
            <v>1161</v>
          </cell>
          <cell r="B25" t="str">
            <v>                  1161</v>
          </cell>
          <cell r="C25" t="str">
            <v>Finance lease - Current assets - customers</v>
          </cell>
          <cell r="D25">
            <v>18665829120.720001</v>
          </cell>
        </row>
        <row r="26">
          <cell r="A26" t="str">
            <v>1171</v>
          </cell>
          <cell r="B26" t="str">
            <v>                1171</v>
          </cell>
          <cell r="C26" t="str">
            <v>Repos and related agreements due from customers</v>
          </cell>
          <cell r="D26">
            <v>0</v>
          </cell>
        </row>
        <row r="27">
          <cell r="A27" t="str">
            <v>1193</v>
          </cell>
          <cell r="B27" t="str">
            <v>                1193</v>
          </cell>
          <cell r="C27" t="str">
            <v>Loans to consolidated companies - credit institutions</v>
          </cell>
          <cell r="D27">
            <v>0</v>
          </cell>
        </row>
        <row r="28">
          <cell r="A28" t="str">
            <v>1194</v>
          </cell>
          <cell r="B28" t="str">
            <v>                1194</v>
          </cell>
          <cell r="C28" t="str">
            <v>Loans to consolidated companies - customers</v>
          </cell>
          <cell r="D28">
            <v>0.02</v>
          </cell>
        </row>
        <row r="29">
          <cell r="A29" t="str">
            <v>1185</v>
          </cell>
          <cell r="B29" t="str">
            <v>                1185</v>
          </cell>
          <cell r="C29" t="str">
            <v>Provision for losses on loans and receivables</v>
          </cell>
          <cell r="D29">
            <v>-12953396785.059999</v>
          </cell>
        </row>
        <row r="30">
          <cell r="A30" t="str">
            <v>E2992</v>
          </cell>
          <cell r="B30" t="str">
            <v>                E2992</v>
          </cell>
          <cell r="C30" t="str">
            <v>Elimination difference on loans</v>
          </cell>
          <cell r="D30">
            <v>-23386548.920000002</v>
          </cell>
        </row>
        <row r="31">
          <cell r="A31" t="str">
            <v>BS1200</v>
          </cell>
          <cell r="B31" t="str">
            <v>     BS1200</v>
          </cell>
          <cell r="C31" t="str">
            <v>Mortage loans = Real kredit loans (only used in Denmark)</v>
          </cell>
          <cell r="D31">
            <v>12032914799.18</v>
          </cell>
        </row>
        <row r="32">
          <cell r="A32" t="str">
            <v>1210</v>
          </cell>
          <cell r="B32" t="str">
            <v>                1210</v>
          </cell>
          <cell r="C32" t="str">
            <v>Real kredit loans</v>
          </cell>
          <cell r="D32">
            <v>12032914799.18</v>
          </cell>
        </row>
        <row r="33">
          <cell r="A33" t="str">
            <v>BS1300</v>
          </cell>
          <cell r="B33" t="str">
            <v>     BS1300</v>
          </cell>
          <cell r="C33" t="str">
            <v>Financial assets held for trading</v>
          </cell>
          <cell r="D33">
            <v>337157779023.85999</v>
          </cell>
        </row>
        <row r="34">
          <cell r="A34" t="str">
            <v>1310</v>
          </cell>
          <cell r="B34" t="str">
            <v>                1310</v>
          </cell>
          <cell r="C34" t="str">
            <v>Unquoted loans and advances held for trading</v>
          </cell>
          <cell r="D34">
            <v>0</v>
          </cell>
        </row>
        <row r="35">
          <cell r="A35" t="str">
            <v>BSSUB1320</v>
          </cell>
          <cell r="B35" t="str">
            <v>       BSSUB1320</v>
          </cell>
          <cell r="C35" t="str">
            <v>Debt instruments held for trading</v>
          </cell>
          <cell r="D35">
            <v>198419047797.51001</v>
          </cell>
        </row>
        <row r="36">
          <cell r="A36" t="str">
            <v>1320</v>
          </cell>
          <cell r="B36" t="str">
            <v>                  1320</v>
          </cell>
          <cell r="C36" t="str">
            <v>Bonds held for trading</v>
          </cell>
          <cell r="D36">
            <v>197132714100.10999</v>
          </cell>
        </row>
        <row r="37">
          <cell r="A37" t="str">
            <v>1325</v>
          </cell>
          <cell r="B37" t="str">
            <v>                  1325</v>
          </cell>
          <cell r="C37" t="str">
            <v>Other debt instruments held for trading</v>
          </cell>
          <cell r="D37">
            <v>1286333697.4000001</v>
          </cell>
        </row>
        <row r="38">
          <cell r="A38" t="str">
            <v>BSSUB1330</v>
          </cell>
          <cell r="B38" t="str">
            <v>       BSSUB1330</v>
          </cell>
          <cell r="C38" t="str">
            <v>Trading derivatives</v>
          </cell>
          <cell r="D38">
            <v>21047869866.939999</v>
          </cell>
        </row>
        <row r="39">
          <cell r="A39" t="str">
            <v>1330</v>
          </cell>
          <cell r="B39" t="str">
            <v>                  1330</v>
          </cell>
          <cell r="C39" t="str">
            <v>Futures held for trading</v>
          </cell>
          <cell r="D39">
            <v>17530292.5</v>
          </cell>
        </row>
        <row r="40">
          <cell r="A40" t="str">
            <v>1335</v>
          </cell>
          <cell r="B40" t="str">
            <v>                  1335</v>
          </cell>
          <cell r="C40" t="str">
            <v>OTC held for trading</v>
          </cell>
          <cell r="D40">
            <v>12643838399.02</v>
          </cell>
        </row>
        <row r="41">
          <cell r="A41" t="str">
            <v>1340</v>
          </cell>
          <cell r="B41" t="str">
            <v>                  1340</v>
          </cell>
          <cell r="C41" t="str">
            <v>Other trading derivatives held for trading</v>
          </cell>
          <cell r="D41">
            <v>8386501175.4200001</v>
          </cell>
        </row>
        <row r="42">
          <cell r="A42" t="str">
            <v>BSSUB1350</v>
          </cell>
          <cell r="B42" t="str">
            <v>       BSSUB1350</v>
          </cell>
          <cell r="C42" t="str">
            <v>Equity instruments held for trading</v>
          </cell>
          <cell r="D42">
            <v>117708849768.03</v>
          </cell>
        </row>
        <row r="43">
          <cell r="A43" t="str">
            <v>1350</v>
          </cell>
          <cell r="B43" t="str">
            <v>                  1350</v>
          </cell>
          <cell r="C43" t="str">
            <v>Shares held for trading</v>
          </cell>
          <cell r="D43">
            <v>114463398648.78999</v>
          </cell>
        </row>
        <row r="44">
          <cell r="A44" t="str">
            <v>1355</v>
          </cell>
          <cell r="B44" t="str">
            <v>                  1355</v>
          </cell>
          <cell r="C44" t="str">
            <v>Other equity instruments held for trading</v>
          </cell>
          <cell r="D44">
            <v>3245451119.2399998</v>
          </cell>
        </row>
        <row r="45">
          <cell r="A45" t="str">
            <v>1365</v>
          </cell>
          <cell r="B45" t="str">
            <v>                1365</v>
          </cell>
          <cell r="C45" t="str">
            <v>Related derivatives carried at cost held for trading</v>
          </cell>
          <cell r="D45">
            <v>0</v>
          </cell>
        </row>
        <row r="46">
          <cell r="A46" t="str">
            <v>1390</v>
          </cell>
          <cell r="B46" t="str">
            <v>                1390</v>
          </cell>
          <cell r="C46" t="str">
            <v>Shares in Kaupthing bank</v>
          </cell>
          <cell r="D46">
            <v>0</v>
          </cell>
        </row>
        <row r="47">
          <cell r="A47" t="str">
            <v>1391</v>
          </cell>
          <cell r="B47" t="str">
            <v>                1391</v>
          </cell>
          <cell r="C47" t="str">
            <v>Bonds issued by Kaupting bank</v>
          </cell>
          <cell r="D47">
            <v>0</v>
          </cell>
        </row>
        <row r="48">
          <cell r="A48" t="str">
            <v>1392</v>
          </cell>
          <cell r="B48" t="str">
            <v>                1392</v>
          </cell>
          <cell r="C48" t="str">
            <v>Derivatives within the Group, assets</v>
          </cell>
          <cell r="D48">
            <v>0</v>
          </cell>
        </row>
        <row r="49">
          <cell r="A49" t="str">
            <v>1393</v>
          </cell>
          <cell r="B49" t="str">
            <v>                1393</v>
          </cell>
          <cell r="C49" t="str">
            <v>Derivatives within the Group - Market to Market, real/unreal</v>
          </cell>
          <cell r="D49">
            <v>0</v>
          </cell>
        </row>
        <row r="50">
          <cell r="A50" t="str">
            <v>E2995</v>
          </cell>
          <cell r="B50" t="str">
            <v>                E2995</v>
          </cell>
          <cell r="C50" t="str">
            <v>Elimination difference on derivatives within the group</v>
          </cell>
          <cell r="D50">
            <v>0</v>
          </cell>
        </row>
        <row r="51">
          <cell r="A51" t="str">
            <v>E2999</v>
          </cell>
          <cell r="B51" t="str">
            <v>                E2999</v>
          </cell>
          <cell r="C51" t="str">
            <v>Elimination difference on derivatives within the group MtM</v>
          </cell>
          <cell r="D51">
            <v>-1231055.93</v>
          </cell>
        </row>
        <row r="52">
          <cell r="A52" t="str">
            <v>E2996</v>
          </cell>
          <cell r="B52" t="str">
            <v>                E2996</v>
          </cell>
          <cell r="C52" t="str">
            <v>Elimination difference on bonds issued (short position) by</v>
          </cell>
          <cell r="D52">
            <v>4894120</v>
          </cell>
        </row>
        <row r="53">
          <cell r="A53" t="str">
            <v>E2997</v>
          </cell>
          <cell r="B53" t="str">
            <v>                E2997</v>
          </cell>
          <cell r="C53" t="str">
            <v>Elimination difference on shares (short position) in KB</v>
          </cell>
          <cell r="D53">
            <v>0</v>
          </cell>
        </row>
        <row r="54">
          <cell r="A54" t="str">
            <v>E2998</v>
          </cell>
          <cell r="B54" t="str">
            <v>                E2998</v>
          </cell>
          <cell r="C54" t="str">
            <v>Elimination difference on subordinated loans</v>
          </cell>
          <cell r="D54">
            <v>-21651472.690000001</v>
          </cell>
        </row>
        <row r="55">
          <cell r="A55" t="str">
            <v>BS1400</v>
          </cell>
          <cell r="B55" t="str">
            <v>     BS1400</v>
          </cell>
          <cell r="C55" t="str">
            <v>Financial assets designated at fair value through P/L</v>
          </cell>
          <cell r="D55">
            <v>258716664103.92999</v>
          </cell>
        </row>
        <row r="56">
          <cell r="A56" t="str">
            <v>1410</v>
          </cell>
          <cell r="B56" t="str">
            <v>                1410</v>
          </cell>
          <cell r="C56" t="str">
            <v>Uniquoted loans and advances designated at FV through P/L</v>
          </cell>
          <cell r="D56">
            <v>0</v>
          </cell>
        </row>
        <row r="57">
          <cell r="A57" t="str">
            <v>BSSUB1420</v>
          </cell>
          <cell r="B57" t="str">
            <v>       BSSUB1420</v>
          </cell>
          <cell r="C57" t="str">
            <v>Debt instruments designated at FV thr.P/L</v>
          </cell>
          <cell r="D57">
            <v>208828111672.07999</v>
          </cell>
        </row>
        <row r="58">
          <cell r="A58" t="str">
            <v>1420</v>
          </cell>
          <cell r="B58" t="str">
            <v>                  1420</v>
          </cell>
          <cell r="C58" t="str">
            <v>Bonds designated at FV through P/L</v>
          </cell>
          <cell r="D58">
            <v>88729952640.529999</v>
          </cell>
        </row>
        <row r="59">
          <cell r="A59" t="str">
            <v>1425</v>
          </cell>
          <cell r="B59" t="str">
            <v>                  1425</v>
          </cell>
          <cell r="C59" t="str">
            <v>Other debt instrument designated at FV through P/L</v>
          </cell>
          <cell r="D59">
            <v>120098159031.55</v>
          </cell>
        </row>
        <row r="60">
          <cell r="A60" t="str">
            <v>BSSUB1430</v>
          </cell>
          <cell r="B60" t="str">
            <v>       BSSUB1430</v>
          </cell>
          <cell r="C60" t="str">
            <v>Equity instruments design.at FV thr. P/L</v>
          </cell>
          <cell r="D60">
            <v>49888552431.849998</v>
          </cell>
        </row>
        <row r="61">
          <cell r="A61" t="str">
            <v>1430</v>
          </cell>
          <cell r="B61" t="str">
            <v>                  1430</v>
          </cell>
          <cell r="C61" t="str">
            <v>Shares designated at FV through P/L</v>
          </cell>
          <cell r="D61">
            <v>46582819817.190002</v>
          </cell>
        </row>
        <row r="62">
          <cell r="A62" t="str">
            <v>1435</v>
          </cell>
          <cell r="B62" t="str">
            <v>                  1435</v>
          </cell>
          <cell r="C62" t="str">
            <v>Other equity instruments designated at FV through P/L</v>
          </cell>
          <cell r="D62">
            <v>3305732614.6599998</v>
          </cell>
        </row>
        <row r="63">
          <cell r="A63" t="str">
            <v>BS1600</v>
          </cell>
          <cell r="B63" t="str">
            <v>     BS1600</v>
          </cell>
          <cell r="C63" t="str">
            <v>Financial assets Available-for-sale</v>
          </cell>
          <cell r="D63">
            <v>167306710.5</v>
          </cell>
        </row>
        <row r="64">
          <cell r="A64" t="str">
            <v>1620</v>
          </cell>
          <cell r="B64" t="str">
            <v>                1620</v>
          </cell>
          <cell r="C64" t="str">
            <v>Debt instruments available for sale</v>
          </cell>
          <cell r="D64">
            <v>0</v>
          </cell>
        </row>
        <row r="65">
          <cell r="A65" t="str">
            <v>1640</v>
          </cell>
          <cell r="B65" t="str">
            <v>                1640</v>
          </cell>
          <cell r="C65" t="str">
            <v>Equity instruments carried at cost available for sale</v>
          </cell>
          <cell r="D65">
            <v>167306710.5</v>
          </cell>
        </row>
        <row r="66">
          <cell r="A66" t="str">
            <v>1650</v>
          </cell>
          <cell r="B66" t="str">
            <v>                1650</v>
          </cell>
          <cell r="C66" t="str">
            <v>Repos and related agreements available for sale</v>
          </cell>
          <cell r="D66">
            <v>0</v>
          </cell>
        </row>
        <row r="67">
          <cell r="A67" t="str">
            <v>BS1700</v>
          </cell>
          <cell r="B67" t="str">
            <v>     BS1700</v>
          </cell>
          <cell r="C67" t="str">
            <v>Derivatives used for hedging</v>
          </cell>
          <cell r="D67">
            <v>4459136470.5600004</v>
          </cell>
        </row>
        <row r="68">
          <cell r="A68" t="str">
            <v>1710</v>
          </cell>
          <cell r="B68" t="str">
            <v>                1710</v>
          </cell>
          <cell r="C68" t="str">
            <v>Micro hedge</v>
          </cell>
          <cell r="D68">
            <v>982415105.5</v>
          </cell>
        </row>
        <row r="69">
          <cell r="A69" t="str">
            <v>1720</v>
          </cell>
          <cell r="B69" t="str">
            <v>                1720</v>
          </cell>
          <cell r="C69" t="str">
            <v>Portfolio hedge</v>
          </cell>
          <cell r="D69">
            <v>3476721365.0599999</v>
          </cell>
        </row>
        <row r="70">
          <cell r="A70" t="str">
            <v>BS1740</v>
          </cell>
          <cell r="B70" t="str">
            <v>     BS1740</v>
          </cell>
          <cell r="C70" t="str">
            <v>Investment in associates and joint ventures</v>
          </cell>
          <cell r="D70">
            <v>13888435552.74</v>
          </cell>
        </row>
        <row r="71">
          <cell r="A71" t="str">
            <v>1740</v>
          </cell>
          <cell r="B71" t="str">
            <v>                1740</v>
          </cell>
          <cell r="C71" t="str">
            <v>Investment in Associates</v>
          </cell>
          <cell r="D71">
            <v>13882391755.370001</v>
          </cell>
        </row>
        <row r="72">
          <cell r="A72" t="str">
            <v>1750</v>
          </cell>
          <cell r="B72" t="str">
            <v>                1750</v>
          </cell>
          <cell r="C72" t="str">
            <v>Investment in Joint ventures</v>
          </cell>
          <cell r="D72">
            <v>6043689.4400000004</v>
          </cell>
        </row>
        <row r="73">
          <cell r="A73" t="str">
            <v>1760</v>
          </cell>
          <cell r="B73" t="str">
            <v>                1760</v>
          </cell>
          <cell r="C73" t="str">
            <v>Investment in subsidiaries</v>
          </cell>
          <cell r="D73">
            <v>107.93</v>
          </cell>
        </row>
        <row r="74">
          <cell r="A74" t="str">
            <v>BS1770</v>
          </cell>
          <cell r="B74" t="str">
            <v>     BS1770</v>
          </cell>
          <cell r="C74" t="str">
            <v>Intangible assets</v>
          </cell>
          <cell r="D74">
            <v>54943203275.639999</v>
          </cell>
        </row>
        <row r="75">
          <cell r="A75" t="str">
            <v>1770</v>
          </cell>
          <cell r="B75" t="str">
            <v>                1770</v>
          </cell>
          <cell r="C75" t="str">
            <v>Goodwill</v>
          </cell>
          <cell r="D75">
            <v>50481079101.309998</v>
          </cell>
        </row>
        <row r="76">
          <cell r="A76" t="str">
            <v>1780</v>
          </cell>
          <cell r="B76" t="str">
            <v>                1780</v>
          </cell>
          <cell r="C76" t="str">
            <v>Other intangible assets</v>
          </cell>
          <cell r="D76">
            <v>4462124174.3299999</v>
          </cell>
        </row>
        <row r="77">
          <cell r="A77" t="str">
            <v>BS1810</v>
          </cell>
          <cell r="B77" t="str">
            <v>     BS1810</v>
          </cell>
          <cell r="C77" t="str">
            <v>Investment property</v>
          </cell>
          <cell r="D77">
            <v>24155746550.790001</v>
          </cell>
        </row>
        <row r="78">
          <cell r="A78" t="str">
            <v>1810</v>
          </cell>
          <cell r="B78" t="str">
            <v>                1810</v>
          </cell>
          <cell r="C78" t="str">
            <v>Investment properties held for renting purpose</v>
          </cell>
          <cell r="D78">
            <v>24155746550.790001</v>
          </cell>
        </row>
        <row r="79">
          <cell r="A79" t="str">
            <v>BS1820</v>
          </cell>
          <cell r="B79" t="str">
            <v>     BS1820</v>
          </cell>
          <cell r="C79" t="str">
            <v>Property, plant and equipment</v>
          </cell>
          <cell r="D79">
            <v>22433406427.189999</v>
          </cell>
        </row>
        <row r="80">
          <cell r="A80" t="str">
            <v>BSSUB1820</v>
          </cell>
          <cell r="B80" t="str">
            <v>       BSSUB1820</v>
          </cell>
          <cell r="C80" t="str">
            <v>Properties held for own use</v>
          </cell>
          <cell r="D80">
            <v>22433406427.189999</v>
          </cell>
        </row>
        <row r="81">
          <cell r="A81" t="str">
            <v>1820</v>
          </cell>
          <cell r="B81" t="str">
            <v>                  1820</v>
          </cell>
          <cell r="C81" t="str">
            <v>Real estate for own use</v>
          </cell>
          <cell r="D81">
            <v>6733359568.2700005</v>
          </cell>
        </row>
        <row r="82">
          <cell r="A82" t="str">
            <v>1825</v>
          </cell>
          <cell r="B82" t="str">
            <v>                  1825</v>
          </cell>
          <cell r="C82" t="str">
            <v>Machinery and equipment for own use</v>
          </cell>
          <cell r="D82">
            <v>2382729292.23</v>
          </cell>
        </row>
        <row r="83">
          <cell r="A83" t="str">
            <v>1827</v>
          </cell>
          <cell r="B83" t="str">
            <v>                  1827</v>
          </cell>
          <cell r="C83" t="str">
            <v>Other machinery and equipment</v>
          </cell>
          <cell r="D83">
            <v>18486322.050000001</v>
          </cell>
        </row>
        <row r="84">
          <cell r="A84" t="str">
            <v>1830</v>
          </cell>
          <cell r="B84" t="str">
            <v>                  1830</v>
          </cell>
          <cell r="C84" t="str">
            <v>Operating lease</v>
          </cell>
          <cell r="D84">
            <v>13298831244.639999</v>
          </cell>
        </row>
        <row r="85">
          <cell r="A85" t="str">
            <v>BS1840</v>
          </cell>
          <cell r="B85" t="str">
            <v>     BS1840</v>
          </cell>
          <cell r="C85" t="str">
            <v>Tax assets</v>
          </cell>
          <cell r="D85">
            <v>5004207408.75</v>
          </cell>
        </row>
        <row r="86">
          <cell r="A86" t="str">
            <v>1840</v>
          </cell>
          <cell r="B86" t="str">
            <v>                1840</v>
          </cell>
          <cell r="C86" t="str">
            <v>Current tax assets</v>
          </cell>
          <cell r="D86">
            <v>1401903305.73</v>
          </cell>
        </row>
        <row r="87">
          <cell r="A87" t="str">
            <v>1845</v>
          </cell>
          <cell r="B87" t="str">
            <v>                1845</v>
          </cell>
          <cell r="C87" t="str">
            <v>Deferred tax assets</v>
          </cell>
          <cell r="D87">
            <v>3602304103.02</v>
          </cell>
        </row>
        <row r="88">
          <cell r="A88" t="str">
            <v>BS1850</v>
          </cell>
          <cell r="B88" t="str">
            <v>     BS1850</v>
          </cell>
          <cell r="C88" t="str">
            <v>Non-Current assets and disposal groups classified as HFS</v>
          </cell>
          <cell r="D88">
            <v>2302775999.5799999</v>
          </cell>
        </row>
        <row r="89">
          <cell r="A89" t="str">
            <v>1850</v>
          </cell>
          <cell r="B89" t="str">
            <v>                1850</v>
          </cell>
          <cell r="C89" t="str">
            <v>Mortgages foreclosed = tangible assets HFS</v>
          </cell>
          <cell r="D89">
            <v>572073616.58000004</v>
          </cell>
        </row>
        <row r="90">
          <cell r="A90" t="str">
            <v>1855</v>
          </cell>
          <cell r="B90" t="str">
            <v>                1855</v>
          </cell>
          <cell r="C90" t="str">
            <v>Mortgages foreclosed = total assets of legal entity HFS</v>
          </cell>
          <cell r="D90">
            <v>1730702383</v>
          </cell>
        </row>
        <row r="91">
          <cell r="A91" t="str">
            <v>BS1900</v>
          </cell>
          <cell r="B91" t="str">
            <v>     BS1900</v>
          </cell>
          <cell r="C91" t="str">
            <v>Reinsurers's share in insurance fund</v>
          </cell>
          <cell r="D91">
            <v>135905065</v>
          </cell>
        </row>
        <row r="92">
          <cell r="A92" t="str">
            <v>1900</v>
          </cell>
          <cell r="B92" t="str">
            <v>                1900</v>
          </cell>
          <cell r="C92" t="str">
            <v>Premium reserve for reinsurers's share in insurance fund</v>
          </cell>
          <cell r="D92">
            <v>29653721</v>
          </cell>
        </row>
        <row r="93">
          <cell r="A93" t="str">
            <v>1910</v>
          </cell>
          <cell r="B93" t="str">
            <v>                1910</v>
          </cell>
          <cell r="C93" t="str">
            <v>Claims reserve for reinsurers's share in insurance fund</v>
          </cell>
          <cell r="D93">
            <v>106251344</v>
          </cell>
        </row>
        <row r="94">
          <cell r="A94" t="str">
            <v>BS1950</v>
          </cell>
          <cell r="B94" t="str">
            <v>     BS1950</v>
          </cell>
          <cell r="C94" t="str">
            <v>Other assets</v>
          </cell>
          <cell r="D94">
            <v>31242947913.959999</v>
          </cell>
        </row>
        <row r="95">
          <cell r="A95" t="str">
            <v>1950</v>
          </cell>
          <cell r="B95" t="str">
            <v>                1950</v>
          </cell>
          <cell r="C95" t="str">
            <v>Unsettled securities trading</v>
          </cell>
          <cell r="D95">
            <v>16091360875.809999</v>
          </cell>
        </row>
        <row r="96">
          <cell r="A96" t="str">
            <v>1990</v>
          </cell>
          <cell r="B96" t="str">
            <v>                1990</v>
          </cell>
          <cell r="C96" t="str">
            <v>Amounts due from consolidated companies</v>
          </cell>
          <cell r="D96">
            <v>0</v>
          </cell>
        </row>
        <row r="97">
          <cell r="A97" t="str">
            <v>1955</v>
          </cell>
          <cell r="B97" t="str">
            <v>                1955</v>
          </cell>
          <cell r="C97" t="str">
            <v>Accounts receivables</v>
          </cell>
          <cell r="D97">
            <v>6934358846.0900002</v>
          </cell>
        </row>
        <row r="98">
          <cell r="A98" t="str">
            <v>1960</v>
          </cell>
          <cell r="B98" t="str">
            <v>                1960</v>
          </cell>
          <cell r="C98" t="str">
            <v>Sundry assets</v>
          </cell>
          <cell r="D98">
            <v>400547649.88</v>
          </cell>
        </row>
        <row r="99">
          <cell r="A99" t="str">
            <v>1993</v>
          </cell>
          <cell r="B99" t="str">
            <v>                1993</v>
          </cell>
          <cell r="C99" t="str">
            <v>Other assets from consolidated companies</v>
          </cell>
          <cell r="D99">
            <v>0</v>
          </cell>
        </row>
        <row r="100">
          <cell r="A100" t="str">
            <v>1965</v>
          </cell>
          <cell r="B100" t="str">
            <v>                1965</v>
          </cell>
          <cell r="C100" t="str">
            <v>Prepaid expenses</v>
          </cell>
          <cell r="D100">
            <v>2887089346.8400002</v>
          </cell>
        </row>
        <row r="101">
          <cell r="A101" t="str">
            <v>1970</v>
          </cell>
          <cell r="B101" t="str">
            <v>                1970</v>
          </cell>
          <cell r="C101" t="str">
            <v>Accrued income</v>
          </cell>
          <cell r="D101">
            <v>4855153164.0900002</v>
          </cell>
        </row>
        <row r="102">
          <cell r="A102" t="str">
            <v>1995</v>
          </cell>
          <cell r="B102" t="str">
            <v>                1995</v>
          </cell>
          <cell r="C102" t="str">
            <v>Prepaid expenses &amp; accrued income from consolid.companies</v>
          </cell>
          <cell r="D102">
            <v>0</v>
          </cell>
        </row>
        <row r="103">
          <cell r="A103" t="str">
            <v>E2990</v>
          </cell>
          <cell r="B103" t="str">
            <v>                E2990</v>
          </cell>
          <cell r="C103" t="str">
            <v>Elimination difference on prepaid/accrued exp./inc.</v>
          </cell>
          <cell r="D103">
            <v>-4861334.9800000004</v>
          </cell>
        </row>
        <row r="104">
          <cell r="A104" t="str">
            <v>E2993</v>
          </cell>
          <cell r="B104" t="str">
            <v>                E2993</v>
          </cell>
          <cell r="C104" t="str">
            <v>Elimination difference on other assets / liabilities</v>
          </cell>
          <cell r="D104">
            <v>62304764.740000002</v>
          </cell>
        </row>
        <row r="105">
          <cell r="A105" t="str">
            <v>E2994</v>
          </cell>
          <cell r="B105" t="str">
            <v>                E2994</v>
          </cell>
          <cell r="C105" t="str">
            <v>Elimination difference on amounts due from subsidiaries</v>
          </cell>
          <cell r="D105">
            <v>16994601.489999998</v>
          </cell>
        </row>
        <row r="106">
          <cell r="A106" t="str">
            <v>BS2000</v>
          </cell>
          <cell r="B106" t="str">
            <v>   BS2000</v>
          </cell>
          <cell r="C106" t="str">
            <v>Liabilities and equity</v>
          </cell>
          <cell r="D106">
            <v>-2540811198244.1299</v>
          </cell>
        </row>
        <row r="107">
          <cell r="A107" t="str">
            <v>BS2010</v>
          </cell>
          <cell r="B107" t="str">
            <v>     BS2010</v>
          </cell>
          <cell r="C107" t="str">
            <v>Deposits from credit institutions and central banks</v>
          </cell>
          <cell r="D107">
            <v>-69642758286.350006</v>
          </cell>
        </row>
        <row r="108">
          <cell r="A108" t="str">
            <v>2010</v>
          </cell>
          <cell r="B108" t="str">
            <v>                2010</v>
          </cell>
          <cell r="C108" t="str">
            <v>Deposits from credit institutions and central bank</v>
          </cell>
          <cell r="D108">
            <v>-69642758286.330002</v>
          </cell>
        </row>
        <row r="109">
          <cell r="A109" t="str">
            <v>2091</v>
          </cell>
          <cell r="B109" t="str">
            <v>                2091</v>
          </cell>
          <cell r="C109" t="str">
            <v>Deposits - consolidated companies credit institutions</v>
          </cell>
          <cell r="D109">
            <v>-0.02</v>
          </cell>
        </row>
        <row r="110">
          <cell r="A110" t="str">
            <v>BS2020</v>
          </cell>
          <cell r="B110" t="str">
            <v>     BS2020</v>
          </cell>
          <cell r="C110" t="str">
            <v>Other deposits</v>
          </cell>
          <cell r="D110">
            <v>-486176007197.15002</v>
          </cell>
        </row>
        <row r="111">
          <cell r="A111" t="str">
            <v>2020</v>
          </cell>
          <cell r="B111" t="str">
            <v>                2020</v>
          </cell>
          <cell r="C111" t="str">
            <v>Demand deposits</v>
          </cell>
          <cell r="D111">
            <v>-163425963896.89001</v>
          </cell>
        </row>
        <row r="112">
          <cell r="A112" t="str">
            <v>2030</v>
          </cell>
          <cell r="B112" t="str">
            <v>                2030</v>
          </cell>
          <cell r="C112" t="str">
            <v>Time deposits</v>
          </cell>
          <cell r="D112">
            <v>-322750043300.23999</v>
          </cell>
        </row>
        <row r="113">
          <cell r="A113" t="str">
            <v>2092</v>
          </cell>
          <cell r="B113" t="str">
            <v>                2092</v>
          </cell>
          <cell r="C113" t="str">
            <v>Deposits - consolidated companies</v>
          </cell>
          <cell r="D113">
            <v>-0.02</v>
          </cell>
        </row>
        <row r="114">
          <cell r="A114" t="str">
            <v>BS2810</v>
          </cell>
          <cell r="B114" t="str">
            <v>     BS2810</v>
          </cell>
          <cell r="C114" t="str">
            <v>Other liabilities</v>
          </cell>
          <cell r="D114">
            <v>-33216719219.43</v>
          </cell>
        </row>
        <row r="115">
          <cell r="A115" t="str">
            <v>2810</v>
          </cell>
          <cell r="B115" t="str">
            <v>                2810</v>
          </cell>
          <cell r="C115" t="str">
            <v>Finance lease</v>
          </cell>
          <cell r="D115">
            <v>0</v>
          </cell>
        </row>
        <row r="116">
          <cell r="A116" t="str">
            <v>2890</v>
          </cell>
          <cell r="B116" t="str">
            <v>                2890</v>
          </cell>
          <cell r="C116" t="str">
            <v>Amounts due to consolidated companies</v>
          </cell>
          <cell r="D116">
            <v>0</v>
          </cell>
        </row>
        <row r="117">
          <cell r="A117" t="str">
            <v>2830</v>
          </cell>
          <cell r="B117" t="str">
            <v>                2830</v>
          </cell>
          <cell r="C117" t="str">
            <v>Accounts payable</v>
          </cell>
          <cell r="D117">
            <v>-3572659552.3899999</v>
          </cell>
        </row>
        <row r="118">
          <cell r="A118" t="str">
            <v>2820</v>
          </cell>
          <cell r="B118" t="str">
            <v>                2820</v>
          </cell>
          <cell r="C118" t="str">
            <v>Unsettled securities trading</v>
          </cell>
          <cell r="D118">
            <v>-8478135825.6199999</v>
          </cell>
        </row>
        <row r="119">
          <cell r="A119" t="str">
            <v>2832</v>
          </cell>
          <cell r="B119" t="str">
            <v>                2832</v>
          </cell>
          <cell r="C119" t="str">
            <v>Prepaid income</v>
          </cell>
          <cell r="D119">
            <v>-3852538881.3099999</v>
          </cell>
        </row>
        <row r="120">
          <cell r="A120" t="str">
            <v>2834</v>
          </cell>
          <cell r="B120" t="str">
            <v>                2834</v>
          </cell>
          <cell r="C120" t="str">
            <v>Accrued expenses</v>
          </cell>
          <cell r="D120">
            <v>-5710234259.1099997</v>
          </cell>
        </row>
        <row r="121">
          <cell r="A121" t="str">
            <v>2891</v>
          </cell>
          <cell r="B121" t="str">
            <v>                2891</v>
          </cell>
          <cell r="C121" t="str">
            <v>Prepaid income and accrued expenses to consolid.companies</v>
          </cell>
          <cell r="D121">
            <v>0</v>
          </cell>
        </row>
        <row r="122">
          <cell r="A122" t="str">
            <v>2840</v>
          </cell>
          <cell r="B122" t="str">
            <v>                2840</v>
          </cell>
          <cell r="C122" t="str">
            <v>Other liabilities</v>
          </cell>
          <cell r="D122">
            <v>-11603150701</v>
          </cell>
        </row>
        <row r="123">
          <cell r="A123" t="str">
            <v>2892</v>
          </cell>
          <cell r="B123" t="str">
            <v>                2892</v>
          </cell>
          <cell r="C123" t="str">
            <v>Other liabilities to consolidated companies</v>
          </cell>
          <cell r="D123">
            <v>0</v>
          </cell>
        </row>
        <row r="124">
          <cell r="A124" t="str">
            <v>BS2040</v>
          </cell>
          <cell r="B124" t="str">
            <v>     BS2040</v>
          </cell>
          <cell r="C124" t="str">
            <v>Borrowings</v>
          </cell>
          <cell r="D124">
            <v>-1556566622462.8401</v>
          </cell>
        </row>
        <row r="125">
          <cell r="A125" t="str">
            <v>2040</v>
          </cell>
          <cell r="B125" t="str">
            <v>                2040</v>
          </cell>
          <cell r="C125" t="str">
            <v>Bonds issued</v>
          </cell>
          <cell r="D125">
            <v>-1158805964393.53</v>
          </cell>
        </row>
        <row r="126">
          <cell r="A126" t="str">
            <v>2045</v>
          </cell>
          <cell r="B126" t="str">
            <v>                2045</v>
          </cell>
          <cell r="C126" t="str">
            <v>Bills issued</v>
          </cell>
          <cell r="D126">
            <v>-164910074914.32999</v>
          </cell>
        </row>
        <row r="127">
          <cell r="A127" t="str">
            <v>2050</v>
          </cell>
          <cell r="B127" t="str">
            <v>                2050</v>
          </cell>
          <cell r="C127" t="str">
            <v>Money market loans (borrowings)</v>
          </cell>
          <cell r="D127">
            <v>-200580518985.70001</v>
          </cell>
        </row>
        <row r="128">
          <cell r="A128" t="str">
            <v>2055</v>
          </cell>
          <cell r="B128" t="str">
            <v>                2055</v>
          </cell>
          <cell r="C128" t="str">
            <v>Other loans - credit institutions</v>
          </cell>
          <cell r="D128">
            <v>7692880684.4499998</v>
          </cell>
        </row>
        <row r="129">
          <cell r="A129" t="str">
            <v>2056</v>
          </cell>
          <cell r="B129" t="str">
            <v>                2056</v>
          </cell>
          <cell r="C129" t="str">
            <v>Other loans - customers</v>
          </cell>
          <cell r="D129">
            <v>-39962944853.239998</v>
          </cell>
        </row>
        <row r="130">
          <cell r="A130" t="str">
            <v>2093</v>
          </cell>
          <cell r="B130" t="str">
            <v>                2093</v>
          </cell>
          <cell r="C130" t="str">
            <v>Overdraft from credit institutions - consolidated companies</v>
          </cell>
          <cell r="D130">
            <v>0</v>
          </cell>
        </row>
        <row r="131">
          <cell r="A131" t="str">
            <v>2097</v>
          </cell>
          <cell r="B131" t="str">
            <v>                2097</v>
          </cell>
          <cell r="C131" t="str">
            <v>Other loans - consolidated companies credit institutions</v>
          </cell>
          <cell r="D131">
            <v>-0.01</v>
          </cell>
        </row>
        <row r="132">
          <cell r="A132" t="str">
            <v>2098</v>
          </cell>
          <cell r="B132" t="str">
            <v>                2098</v>
          </cell>
          <cell r="C132" t="str">
            <v>Other loans - consolidated companies customers</v>
          </cell>
          <cell r="D132">
            <v>-0.48</v>
          </cell>
        </row>
        <row r="133">
          <cell r="A133" t="str">
            <v>BS2060</v>
          </cell>
          <cell r="B133" t="str">
            <v>     BS2060</v>
          </cell>
          <cell r="C133" t="str">
            <v>Subordinated loans</v>
          </cell>
          <cell r="D133">
            <v>-102687614202.77</v>
          </cell>
        </row>
        <row r="134">
          <cell r="A134" t="str">
            <v>2060</v>
          </cell>
          <cell r="B134" t="str">
            <v>                2060</v>
          </cell>
          <cell r="C134" t="str">
            <v>Subordinated loans</v>
          </cell>
          <cell r="D134">
            <v>-102687614202.77</v>
          </cell>
        </row>
        <row r="135">
          <cell r="A135" t="str">
            <v>2090</v>
          </cell>
          <cell r="B135" t="str">
            <v>                2090</v>
          </cell>
          <cell r="C135" t="str">
            <v>Subordinated loans from consolidated companies</v>
          </cell>
          <cell r="D135">
            <v>0</v>
          </cell>
        </row>
        <row r="136">
          <cell r="A136" t="str">
            <v>BS2110</v>
          </cell>
          <cell r="B136" t="str">
            <v>     BS2110</v>
          </cell>
          <cell r="C136" t="str">
            <v>Mortgage funding = Real kredit loans (only used in Denmark)</v>
          </cell>
          <cell r="D136">
            <v>-14994257072.24</v>
          </cell>
        </row>
        <row r="137">
          <cell r="A137" t="str">
            <v>2110</v>
          </cell>
          <cell r="B137" t="str">
            <v>                2110</v>
          </cell>
          <cell r="C137" t="str">
            <v>Mortage funding</v>
          </cell>
          <cell r="D137">
            <v>-14994257072.24</v>
          </cell>
        </row>
        <row r="138">
          <cell r="A138" t="str">
            <v>BS2210</v>
          </cell>
          <cell r="B138" t="str">
            <v>     BS2210</v>
          </cell>
          <cell r="C138" t="str">
            <v>Insurance liabilities</v>
          </cell>
          <cell r="D138">
            <v>-5965189590.8199997</v>
          </cell>
        </row>
        <row r="139">
          <cell r="A139" t="str">
            <v>2210</v>
          </cell>
          <cell r="B139" t="str">
            <v>                2210</v>
          </cell>
          <cell r="C139" t="str">
            <v>Provision for unearned premiums</v>
          </cell>
          <cell r="D139">
            <v>-297218176</v>
          </cell>
        </row>
        <row r="140">
          <cell r="A140" t="str">
            <v>2220</v>
          </cell>
          <cell r="B140" t="str">
            <v>                2220</v>
          </cell>
          <cell r="C140" t="str">
            <v>Claims outstanding</v>
          </cell>
          <cell r="D140">
            <v>-226868409</v>
          </cell>
        </row>
        <row r="141">
          <cell r="A141" t="str">
            <v>2230</v>
          </cell>
          <cell r="B141" t="str">
            <v>                2230</v>
          </cell>
          <cell r="C141" t="str">
            <v>Equalization provision</v>
          </cell>
          <cell r="D141">
            <v>0</v>
          </cell>
        </row>
        <row r="142">
          <cell r="A142" t="str">
            <v>2240</v>
          </cell>
          <cell r="B142" t="str">
            <v>                2240</v>
          </cell>
          <cell r="C142" t="str">
            <v>Provision for bonuses</v>
          </cell>
          <cell r="D142">
            <v>-20833000</v>
          </cell>
        </row>
        <row r="143">
          <cell r="A143" t="str">
            <v>2250</v>
          </cell>
          <cell r="B143" t="str">
            <v>                2250</v>
          </cell>
          <cell r="C143" t="str">
            <v>Life insurance provision due to unit linked policies</v>
          </cell>
          <cell r="D143">
            <v>-5420270005.8199997</v>
          </cell>
        </row>
        <row r="144">
          <cell r="A144" t="str">
            <v>BS2310</v>
          </cell>
          <cell r="B144" t="str">
            <v>     BS2310</v>
          </cell>
          <cell r="C144" t="str">
            <v>Trading liabilities</v>
          </cell>
          <cell r="D144">
            <v>-32002771621.32</v>
          </cell>
        </row>
        <row r="145">
          <cell r="A145" t="str">
            <v>2310</v>
          </cell>
          <cell r="B145" t="str">
            <v>                2310</v>
          </cell>
          <cell r="C145" t="str">
            <v>Short position in equity instruments held for trading</v>
          </cell>
          <cell r="D145">
            <v>-3764905095</v>
          </cell>
        </row>
        <row r="146">
          <cell r="A146" t="str">
            <v>2320</v>
          </cell>
          <cell r="B146" t="str">
            <v>                2320</v>
          </cell>
          <cell r="C146" t="str">
            <v>Short position in dept instruments held for trading</v>
          </cell>
          <cell r="D146">
            <v>0</v>
          </cell>
        </row>
        <row r="147">
          <cell r="A147" t="str">
            <v>2330</v>
          </cell>
          <cell r="B147" t="str">
            <v>                2330</v>
          </cell>
          <cell r="C147" t="str">
            <v>Debt certificates intended for repurchase in short terms</v>
          </cell>
          <cell r="D147">
            <v>0</v>
          </cell>
        </row>
        <row r="148">
          <cell r="A148" t="str">
            <v>2340</v>
          </cell>
          <cell r="B148" t="str">
            <v>                2340</v>
          </cell>
          <cell r="C148" t="str">
            <v>Derivatives held for trading</v>
          </cell>
          <cell r="D148">
            <v>-27942312526.32</v>
          </cell>
        </row>
        <row r="149">
          <cell r="A149" t="str">
            <v>2390</v>
          </cell>
          <cell r="B149" t="str">
            <v>                2390</v>
          </cell>
          <cell r="C149" t="str">
            <v>Short position in shares in Kaupthing bank</v>
          </cell>
          <cell r="D149">
            <v>-295554000</v>
          </cell>
        </row>
        <row r="150">
          <cell r="A150" t="str">
            <v>2392</v>
          </cell>
          <cell r="B150" t="str">
            <v>                2392</v>
          </cell>
          <cell r="C150" t="str">
            <v>Derivatives within the Group - Interest accr./Option Premium</v>
          </cell>
          <cell r="D150">
            <v>0</v>
          </cell>
        </row>
        <row r="151">
          <cell r="A151" t="str">
            <v>2393</v>
          </cell>
          <cell r="B151" t="str">
            <v>                2393</v>
          </cell>
          <cell r="C151" t="str">
            <v>Derivatives within the Group - Market to Market, real/unreal</v>
          </cell>
          <cell r="D151">
            <v>0</v>
          </cell>
        </row>
        <row r="152">
          <cell r="A152" t="str">
            <v>BS2370</v>
          </cell>
          <cell r="B152" t="str">
            <v>     BS2370</v>
          </cell>
          <cell r="C152" t="str">
            <v>Derivatives used for hedging</v>
          </cell>
          <cell r="D152">
            <v>-13275758097.24</v>
          </cell>
        </row>
        <row r="153">
          <cell r="A153" t="str">
            <v>2380</v>
          </cell>
          <cell r="B153" t="str">
            <v>                2380</v>
          </cell>
          <cell r="C153" t="str">
            <v>Portfolio hedge of interest rate risk</v>
          </cell>
          <cell r="D153">
            <v>-13275758097.24</v>
          </cell>
        </row>
        <row r="154">
          <cell r="A154" t="str">
            <v>BS2450</v>
          </cell>
          <cell r="B154" t="str">
            <v>     BS2450</v>
          </cell>
          <cell r="C154" t="str">
            <v>Post employment obligations</v>
          </cell>
          <cell r="D154">
            <v>-881902700</v>
          </cell>
        </row>
        <row r="155">
          <cell r="A155" t="str">
            <v>2450</v>
          </cell>
          <cell r="B155" t="str">
            <v>                2450</v>
          </cell>
          <cell r="C155" t="str">
            <v>Post employment obligations</v>
          </cell>
          <cell r="D155">
            <v>-881902700</v>
          </cell>
        </row>
        <row r="156">
          <cell r="A156" t="str">
            <v>BS2510</v>
          </cell>
          <cell r="B156" t="str">
            <v>     BS2510</v>
          </cell>
          <cell r="C156" t="str">
            <v>Provisions</v>
          </cell>
          <cell r="D156">
            <v>-3271160945.8400002</v>
          </cell>
        </row>
        <row r="157">
          <cell r="A157" t="str">
            <v>2520</v>
          </cell>
          <cell r="B157" t="str">
            <v>                2520</v>
          </cell>
          <cell r="C157" t="str">
            <v>Provision for pending legal issues</v>
          </cell>
          <cell r="D157">
            <v>-195445950</v>
          </cell>
        </row>
        <row r="158">
          <cell r="A158" t="str">
            <v>2540</v>
          </cell>
          <cell r="B158" t="str">
            <v>                2540</v>
          </cell>
          <cell r="C158" t="str">
            <v>Provision f.Pensions &amp; oth.post retirem.benefit obligations</v>
          </cell>
          <cell r="D158">
            <v>-2815433089.8000002</v>
          </cell>
        </row>
        <row r="159">
          <cell r="A159" t="str">
            <v>2560</v>
          </cell>
          <cell r="B159" t="str">
            <v>                2560</v>
          </cell>
          <cell r="C159" t="str">
            <v>Provision on losses on guarantees</v>
          </cell>
          <cell r="D159">
            <v>-11616240</v>
          </cell>
        </row>
        <row r="160">
          <cell r="A160" t="str">
            <v>2570</v>
          </cell>
          <cell r="B160" t="str">
            <v>                2570</v>
          </cell>
          <cell r="C160" t="str">
            <v>Provision for contractual engagements</v>
          </cell>
          <cell r="D160">
            <v>-5.44</v>
          </cell>
        </row>
        <row r="161">
          <cell r="A161" t="str">
            <v>2580</v>
          </cell>
          <cell r="B161" t="str">
            <v>                2580</v>
          </cell>
          <cell r="C161" t="str">
            <v>Other provisions, liabilities</v>
          </cell>
          <cell r="D161">
            <v>-248665660.59999999</v>
          </cell>
        </row>
        <row r="162">
          <cell r="A162" t="str">
            <v>BS2610</v>
          </cell>
          <cell r="B162" t="str">
            <v>     BS2610</v>
          </cell>
          <cell r="C162" t="str">
            <v>Tax liabilities</v>
          </cell>
          <cell r="D162">
            <v>-18457700912.130001</v>
          </cell>
        </row>
        <row r="163">
          <cell r="A163" t="str">
            <v>2610</v>
          </cell>
          <cell r="B163" t="str">
            <v>                2610</v>
          </cell>
          <cell r="C163" t="str">
            <v>Current tax liabilities</v>
          </cell>
          <cell r="D163">
            <v>-11445796938.43</v>
          </cell>
        </row>
        <row r="164">
          <cell r="A164" t="str">
            <v>2620</v>
          </cell>
          <cell r="B164" t="str">
            <v>                2620</v>
          </cell>
          <cell r="C164" t="str">
            <v>Deferred tax liabilities</v>
          </cell>
          <cell r="D164">
            <v>-7011903973.6999998</v>
          </cell>
        </row>
        <row r="165">
          <cell r="A165" t="str">
            <v>BS2710</v>
          </cell>
          <cell r="B165" t="str">
            <v>     BS2710</v>
          </cell>
          <cell r="C165" t="str">
            <v>Liabilities included in disposal groups classified as HFS</v>
          </cell>
          <cell r="D165">
            <v>-1161088289.3699999</v>
          </cell>
        </row>
        <row r="166">
          <cell r="A166" t="str">
            <v>2710</v>
          </cell>
          <cell r="B166" t="str">
            <v>                2710</v>
          </cell>
          <cell r="C166" t="str">
            <v>Loans on mortgages foreclosed</v>
          </cell>
          <cell r="D166">
            <v>-13913006.369999999</v>
          </cell>
        </row>
        <row r="167">
          <cell r="A167" t="str">
            <v>2720</v>
          </cell>
          <cell r="B167" t="str">
            <v>                2720</v>
          </cell>
          <cell r="C167" t="str">
            <v>Loans on mortgage foreclosed=total liab.of legal entity HFS</v>
          </cell>
          <cell r="D167">
            <v>-1147175283</v>
          </cell>
        </row>
        <row r="168">
          <cell r="A168" t="str">
            <v>BS3010</v>
          </cell>
          <cell r="B168" t="str">
            <v>     BS3010</v>
          </cell>
          <cell r="C168" t="str">
            <v>Share capital</v>
          </cell>
          <cell r="D168">
            <v>-6638447069.5900002</v>
          </cell>
        </row>
        <row r="169">
          <cell r="A169" t="str">
            <v>3010</v>
          </cell>
          <cell r="B169" t="str">
            <v>                3010</v>
          </cell>
          <cell r="C169" t="str">
            <v>Share capital</v>
          </cell>
          <cell r="D169">
            <v>-6638447069.5900002</v>
          </cell>
        </row>
        <row r="170">
          <cell r="A170" t="str">
            <v>BS3020</v>
          </cell>
          <cell r="B170" t="str">
            <v>     BS3020</v>
          </cell>
          <cell r="C170" t="str">
            <v>Share Premium</v>
          </cell>
          <cell r="D170">
            <v>-114288504412.25</v>
          </cell>
        </row>
        <row r="171">
          <cell r="A171" t="str">
            <v>3020</v>
          </cell>
          <cell r="B171" t="str">
            <v>                3020</v>
          </cell>
          <cell r="C171" t="str">
            <v>Share premium</v>
          </cell>
          <cell r="D171">
            <v>-114288504412.25</v>
          </cell>
        </row>
        <row r="172">
          <cell r="A172" t="str">
            <v>BS3030</v>
          </cell>
          <cell r="B172" t="str">
            <v>     BS3030</v>
          </cell>
          <cell r="C172" t="str">
            <v>Accrued stock options</v>
          </cell>
          <cell r="D172">
            <v>-317211385.20999998</v>
          </cell>
        </row>
        <row r="173">
          <cell r="A173" t="str">
            <v>3030</v>
          </cell>
          <cell r="B173" t="str">
            <v>                3030</v>
          </cell>
          <cell r="C173" t="str">
            <v>Accrued stock options</v>
          </cell>
          <cell r="D173">
            <v>-317211385.20999998</v>
          </cell>
        </row>
        <row r="174">
          <cell r="A174" t="str">
            <v>BS3040</v>
          </cell>
          <cell r="B174" t="str">
            <v>     BS3040</v>
          </cell>
          <cell r="C174" t="str">
            <v>Reserves</v>
          </cell>
          <cell r="D174">
            <v>1539856623.4100001</v>
          </cell>
        </row>
        <row r="175">
          <cell r="A175" t="str">
            <v>3040</v>
          </cell>
          <cell r="B175" t="str">
            <v>                3040</v>
          </cell>
          <cell r="C175" t="str">
            <v>Tangible assets revaluation reserve</v>
          </cell>
          <cell r="D175">
            <v>-0.2</v>
          </cell>
        </row>
        <row r="176">
          <cell r="A176" t="str">
            <v>3043</v>
          </cell>
          <cell r="B176" t="str">
            <v>                3043</v>
          </cell>
          <cell r="C176" t="str">
            <v>Foreign currency translation reserve</v>
          </cell>
          <cell r="D176">
            <v>1058296877.62</v>
          </cell>
        </row>
        <row r="177">
          <cell r="A177" t="str">
            <v>3045</v>
          </cell>
          <cell r="B177" t="str">
            <v>                3045</v>
          </cell>
          <cell r="C177" t="str">
            <v>Fair value revaluation erserve on AFS</v>
          </cell>
          <cell r="D177">
            <v>1562150.08</v>
          </cell>
        </row>
        <row r="178">
          <cell r="A178" t="str">
            <v>3046</v>
          </cell>
          <cell r="B178" t="str">
            <v>                3046</v>
          </cell>
          <cell r="C178" t="str">
            <v>Cumulative P/L related to non current HFS assets, reserve</v>
          </cell>
          <cell r="D178">
            <v>0</v>
          </cell>
        </row>
        <row r="179">
          <cell r="A179" t="str">
            <v>3047</v>
          </cell>
          <cell r="B179" t="str">
            <v>                3047</v>
          </cell>
          <cell r="C179" t="str">
            <v>Investment properties revaluation reserves</v>
          </cell>
          <cell r="D179">
            <v>0.28000000000000003</v>
          </cell>
        </row>
        <row r="180">
          <cell r="A180" t="str">
            <v>3048</v>
          </cell>
          <cell r="B180" t="str">
            <v>                3048</v>
          </cell>
          <cell r="C180" t="str">
            <v>Capital redemtion reserves</v>
          </cell>
          <cell r="D180">
            <v>0.45</v>
          </cell>
        </row>
        <row r="181">
          <cell r="A181" t="str">
            <v>3049</v>
          </cell>
          <cell r="B181" t="str">
            <v>                3049</v>
          </cell>
          <cell r="C181" t="str">
            <v>Other reserves dummy</v>
          </cell>
          <cell r="D181">
            <v>0</v>
          </cell>
        </row>
        <row r="182">
          <cell r="A182" t="str">
            <v>3050</v>
          </cell>
          <cell r="B182" t="str">
            <v>                3050</v>
          </cell>
          <cell r="C182" t="str">
            <v>Other reserves</v>
          </cell>
          <cell r="D182">
            <v>479997595.18000001</v>
          </cell>
        </row>
        <row r="183">
          <cell r="A183" t="str">
            <v>BS3210</v>
          </cell>
          <cell r="B183" t="str">
            <v>     BS3210</v>
          </cell>
          <cell r="C183" t="str">
            <v>Retained earnings</v>
          </cell>
          <cell r="D183">
            <v>-74478366205.259995</v>
          </cell>
        </row>
        <row r="184">
          <cell r="A184" t="str">
            <v>3210</v>
          </cell>
          <cell r="B184" t="str">
            <v>                3210</v>
          </cell>
          <cell r="C184" t="str">
            <v>Retained earnings</v>
          </cell>
          <cell r="D184">
            <v>-24576474089.25</v>
          </cell>
        </row>
        <row r="185">
          <cell r="A185" t="str">
            <v>3265</v>
          </cell>
          <cell r="B185" t="str">
            <v>                3265</v>
          </cell>
          <cell r="C185" t="str">
            <v>Profit - clearing item for Consolidation of Investments</v>
          </cell>
          <cell r="D185">
            <v>-92480</v>
          </cell>
        </row>
        <row r="186">
          <cell r="A186" t="str">
            <v>3999</v>
          </cell>
          <cell r="B186" t="str">
            <v>                3999</v>
          </cell>
          <cell r="C186" t="str">
            <v>Rounding differences</v>
          </cell>
          <cell r="D186">
            <v>-30.3</v>
          </cell>
        </row>
        <row r="187">
          <cell r="A187" t="str">
            <v>3220</v>
          </cell>
          <cell r="B187" t="str">
            <v>                3220</v>
          </cell>
          <cell r="C187" t="str">
            <v>Translation differences - retained earnings</v>
          </cell>
          <cell r="D187">
            <v>0.33</v>
          </cell>
        </row>
        <row r="188">
          <cell r="A188" t="str">
            <v>3230</v>
          </cell>
          <cell r="B188" t="str">
            <v>                3230</v>
          </cell>
          <cell r="C188" t="str">
            <v>Exchange rate differences - retained earnings</v>
          </cell>
          <cell r="D188">
            <v>-0.19</v>
          </cell>
        </row>
        <row r="189">
          <cell r="A189" t="str">
            <v>3250</v>
          </cell>
          <cell r="B189" t="str">
            <v>                3250</v>
          </cell>
          <cell r="C189" t="str">
            <v>Profit before first consolidation - retained earnings</v>
          </cell>
          <cell r="D189">
            <v>-0.08</v>
          </cell>
        </row>
        <row r="190">
          <cell r="A190" t="str">
            <v>3270</v>
          </cell>
          <cell r="B190" t="str">
            <v>                3270</v>
          </cell>
          <cell r="C190" t="str">
            <v>Profit for the year - retained earnings</v>
          </cell>
          <cell r="D190">
            <v>-49259861285.769997</v>
          </cell>
        </row>
        <row r="191">
          <cell r="A191" t="str">
            <v>3269</v>
          </cell>
          <cell r="B191" t="str">
            <v>                3269</v>
          </cell>
          <cell r="C191" t="str">
            <v>Profit and loss reserve - retained earnings</v>
          </cell>
          <cell r="D191">
            <v>-641938320</v>
          </cell>
        </row>
        <row r="192">
          <cell r="A192" t="str">
            <v>BS3300</v>
          </cell>
          <cell r="B192" t="str">
            <v>     BS3300</v>
          </cell>
          <cell r="C192" t="str">
            <v>Minority interest</v>
          </cell>
          <cell r="D192">
            <v>-8328975197.7299995</v>
          </cell>
        </row>
        <row r="193">
          <cell r="A193" t="str">
            <v>3300</v>
          </cell>
          <cell r="B193" t="str">
            <v>                3300</v>
          </cell>
          <cell r="C193" t="str">
            <v>Minority interest</v>
          </cell>
          <cell r="D193">
            <v>-8328975197.7299995</v>
          </cell>
        </row>
        <row r="194">
          <cell r="A194" t="str">
            <v/>
          </cell>
        </row>
        <row r="195">
          <cell r="A195" t="str">
            <v/>
          </cell>
        </row>
      </sheetData>
      <sheetData sheetId="3" refreshError="1">
        <row r="1">
          <cell r="B1">
            <v>4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</row>
        <row r="4">
          <cell r="A4" t="str">
            <v>BS1001</v>
          </cell>
          <cell r="B4" t="str">
            <v>     BS1001</v>
          </cell>
          <cell r="C4" t="str">
            <v>Cash and cash balances with central banks</v>
          </cell>
          <cell r="D4">
            <v>34876568674.75</v>
          </cell>
        </row>
        <row r="5">
          <cell r="A5" t="str">
            <v>1010</v>
          </cell>
          <cell r="B5" t="str">
            <v>                1010</v>
          </cell>
          <cell r="C5" t="str">
            <v>Cash and balances</v>
          </cell>
          <cell r="D5">
            <v>16868168161.15</v>
          </cell>
        </row>
        <row r="6">
          <cell r="A6" t="str">
            <v>1020</v>
          </cell>
          <cell r="B6" t="str">
            <v>                1020</v>
          </cell>
          <cell r="C6" t="str">
            <v>Cash equivalent eg.Treasury bills eligible f. refinancing CB</v>
          </cell>
          <cell r="D6">
            <v>18008400513.599998</v>
          </cell>
        </row>
        <row r="7">
          <cell r="A7" t="str">
            <v>BS1100</v>
          </cell>
          <cell r="B7" t="str">
            <v>     BS1100</v>
          </cell>
          <cell r="C7" t="str">
            <v>Loans and receivables</v>
          </cell>
          <cell r="D7">
            <v>1739294200267.7</v>
          </cell>
        </row>
        <row r="8">
          <cell r="A8" t="str">
            <v>BSSUB1100</v>
          </cell>
          <cell r="B8" t="str">
            <v>       BSSUB1100</v>
          </cell>
          <cell r="C8" t="str">
            <v>Loans</v>
          </cell>
          <cell r="D8">
            <v>1556510927339.46</v>
          </cell>
        </row>
        <row r="9">
          <cell r="A9" t="str">
            <v>1100</v>
          </cell>
          <cell r="B9" t="str">
            <v>                  1100</v>
          </cell>
          <cell r="C9" t="str">
            <v>Bank accounts</v>
          </cell>
          <cell r="D9">
            <v>46880888811.68</v>
          </cell>
        </row>
        <row r="10">
          <cell r="A10" t="str">
            <v>1190</v>
          </cell>
          <cell r="B10" t="str">
            <v>                  1190</v>
          </cell>
          <cell r="C10" t="str">
            <v>Bank accounts - consolidated companies</v>
          </cell>
          <cell r="D10">
            <v>0.01</v>
          </cell>
        </row>
        <row r="11">
          <cell r="A11" t="str">
            <v>1105</v>
          </cell>
          <cell r="B11" t="str">
            <v>                  1105</v>
          </cell>
          <cell r="C11" t="str">
            <v>Overdrafts - credit institutions</v>
          </cell>
          <cell r="D11">
            <v>1733374827.8</v>
          </cell>
        </row>
        <row r="12">
          <cell r="A12" t="str">
            <v>1106</v>
          </cell>
          <cell r="B12" t="str">
            <v>                  1106</v>
          </cell>
          <cell r="C12" t="str">
            <v>Overdrafts - customers</v>
          </cell>
          <cell r="D12">
            <v>82787136322.009995</v>
          </cell>
        </row>
        <row r="13">
          <cell r="A13" t="str">
            <v>1191</v>
          </cell>
          <cell r="B13" t="str">
            <v>                  1191</v>
          </cell>
          <cell r="C13" t="str">
            <v>Overdrafts - consolidated companies, credit inst.</v>
          </cell>
          <cell r="D13">
            <v>0</v>
          </cell>
        </row>
        <row r="14">
          <cell r="A14" t="str">
            <v>1110</v>
          </cell>
          <cell r="B14" t="str">
            <v>                  1110</v>
          </cell>
          <cell r="C14" t="str">
            <v>Money market loans (credit institution)</v>
          </cell>
          <cell r="D14">
            <v>97542106909.080002</v>
          </cell>
        </row>
        <row r="15">
          <cell r="A15" t="str">
            <v>1115</v>
          </cell>
          <cell r="B15" t="str">
            <v>                  1115</v>
          </cell>
          <cell r="C15" t="str">
            <v>Mortgage loans</v>
          </cell>
          <cell r="D15">
            <v>31660037202.970001</v>
          </cell>
        </row>
        <row r="16">
          <cell r="A16" t="str">
            <v>1120</v>
          </cell>
          <cell r="B16" t="str">
            <v>                  1120</v>
          </cell>
          <cell r="C16" t="str">
            <v>Subordinated loans</v>
          </cell>
          <cell r="D16">
            <v>7646701662.4899998</v>
          </cell>
        </row>
        <row r="17">
          <cell r="A17" t="str">
            <v>1192</v>
          </cell>
          <cell r="B17" t="str">
            <v>                  1192</v>
          </cell>
          <cell r="C17" t="str">
            <v>Subordinated loans from consolidated companies, assets</v>
          </cell>
          <cell r="D17">
            <v>0</v>
          </cell>
        </row>
        <row r="18">
          <cell r="A18" t="str">
            <v>1130</v>
          </cell>
          <cell r="B18" t="str">
            <v>                  1130</v>
          </cell>
          <cell r="C18" t="str">
            <v>Other loans due from credit institutions</v>
          </cell>
          <cell r="D18">
            <v>49434773800.830002</v>
          </cell>
        </row>
        <row r="19">
          <cell r="A19" t="str">
            <v>1131</v>
          </cell>
          <cell r="B19" t="str">
            <v>                  1131</v>
          </cell>
          <cell r="C19" t="str">
            <v>Other loans due from customers</v>
          </cell>
          <cell r="D19">
            <v>1238822820087.51</v>
          </cell>
        </row>
        <row r="20">
          <cell r="A20" t="str">
            <v>E2991</v>
          </cell>
          <cell r="B20" t="str">
            <v>                  E2991</v>
          </cell>
          <cell r="C20" t="str">
            <v>Elimination difference on bank accounts</v>
          </cell>
          <cell r="D20">
            <v>3087715.08</v>
          </cell>
        </row>
        <row r="21">
          <cell r="A21" t="str">
            <v>1140</v>
          </cell>
          <cell r="B21" t="str">
            <v>                1140</v>
          </cell>
          <cell r="C21" t="str">
            <v>Advances</v>
          </cell>
          <cell r="D21">
            <v>125882274813.33</v>
          </cell>
        </row>
        <row r="22">
          <cell r="A22" t="str">
            <v>BSSUB1150</v>
          </cell>
          <cell r="B22" t="str">
            <v>       BSSUB1150</v>
          </cell>
          <cell r="C22" t="str">
            <v>Finance lease</v>
          </cell>
          <cell r="D22">
            <v>69877781448.869995</v>
          </cell>
        </row>
        <row r="23">
          <cell r="A23" t="str">
            <v>1151</v>
          </cell>
          <cell r="B23" t="str">
            <v>                  1151</v>
          </cell>
          <cell r="C23" t="str">
            <v>Finance lease - Buildings - customers</v>
          </cell>
          <cell r="D23">
            <v>51211952328.150002</v>
          </cell>
        </row>
        <row r="24">
          <cell r="A24" t="str">
            <v>1195</v>
          </cell>
          <cell r="B24" t="str">
            <v>                  1195</v>
          </cell>
          <cell r="C24" t="str">
            <v>Finance lease - consolidated companies</v>
          </cell>
          <cell r="D24">
            <v>0</v>
          </cell>
        </row>
        <row r="25">
          <cell r="A25" t="str">
            <v>1161</v>
          </cell>
          <cell r="B25" t="str">
            <v>                  1161</v>
          </cell>
          <cell r="C25" t="str">
            <v>Finance lease - Current assets - customers</v>
          </cell>
          <cell r="D25">
            <v>18665829120.720001</v>
          </cell>
        </row>
        <row r="26">
          <cell r="A26" t="str">
            <v>1171</v>
          </cell>
          <cell r="B26" t="str">
            <v>                1171</v>
          </cell>
          <cell r="C26" t="str">
            <v>Repos and related agreements due from customers</v>
          </cell>
          <cell r="D26">
            <v>0</v>
          </cell>
        </row>
        <row r="27">
          <cell r="A27" t="str">
            <v>1193</v>
          </cell>
          <cell r="B27" t="str">
            <v>                1193</v>
          </cell>
          <cell r="C27" t="str">
            <v>Loans to consolidated companies - credit institutions</v>
          </cell>
          <cell r="D27">
            <v>0</v>
          </cell>
        </row>
        <row r="28">
          <cell r="A28" t="str">
            <v>1194</v>
          </cell>
          <cell r="B28" t="str">
            <v>                1194</v>
          </cell>
          <cell r="C28" t="str">
            <v>Loans to consolidated companies - customers</v>
          </cell>
          <cell r="D28">
            <v>0.02</v>
          </cell>
        </row>
        <row r="29">
          <cell r="A29" t="str">
            <v>1185</v>
          </cell>
          <cell r="B29" t="str">
            <v>                1185</v>
          </cell>
          <cell r="C29" t="str">
            <v>Provision for losses on loans and receivables</v>
          </cell>
          <cell r="D29">
            <v>-12953396785.059999</v>
          </cell>
        </row>
        <row r="30">
          <cell r="A30" t="str">
            <v>E2992</v>
          </cell>
          <cell r="B30" t="str">
            <v>                E2992</v>
          </cell>
          <cell r="C30" t="str">
            <v>Elimination difference on loans</v>
          </cell>
          <cell r="D30">
            <v>-23386548.920000002</v>
          </cell>
        </row>
        <row r="31">
          <cell r="A31" t="str">
            <v>BS1200</v>
          </cell>
          <cell r="B31" t="str">
            <v>     BS1200</v>
          </cell>
          <cell r="C31" t="str">
            <v>Mortage loans = Real kredit loans (only used in Denmark)</v>
          </cell>
          <cell r="D31">
            <v>12032914799.18</v>
          </cell>
        </row>
        <row r="32">
          <cell r="A32" t="str">
            <v>1210</v>
          </cell>
          <cell r="B32" t="str">
            <v>                1210</v>
          </cell>
          <cell r="C32" t="str">
            <v>Real kredit loans</v>
          </cell>
          <cell r="D32">
            <v>12032914799.18</v>
          </cell>
        </row>
        <row r="33">
          <cell r="A33" t="str">
            <v>BS1300</v>
          </cell>
          <cell r="B33" t="str">
            <v>     BS1300</v>
          </cell>
          <cell r="C33" t="str">
            <v>Financial assets held for trading</v>
          </cell>
          <cell r="D33">
            <v>337157779023.85999</v>
          </cell>
        </row>
        <row r="34">
          <cell r="A34" t="str">
            <v>1310</v>
          </cell>
          <cell r="B34" t="str">
            <v>                1310</v>
          </cell>
          <cell r="C34" t="str">
            <v>Unquoted loans and advances held for trading</v>
          </cell>
          <cell r="D34">
            <v>0</v>
          </cell>
        </row>
        <row r="35">
          <cell r="A35" t="str">
            <v>BSSUB1320</v>
          </cell>
          <cell r="B35" t="str">
            <v>       BSSUB1320</v>
          </cell>
          <cell r="C35" t="str">
            <v>Debt instruments held for trading</v>
          </cell>
          <cell r="D35">
            <v>198419047797.51001</v>
          </cell>
        </row>
        <row r="36">
          <cell r="A36" t="str">
            <v>1320</v>
          </cell>
          <cell r="B36" t="str">
            <v>                  1320</v>
          </cell>
          <cell r="C36" t="str">
            <v>Bonds held for trading</v>
          </cell>
          <cell r="D36">
            <v>197132714100.10999</v>
          </cell>
        </row>
        <row r="37">
          <cell r="A37" t="str">
            <v>1325</v>
          </cell>
          <cell r="B37" t="str">
            <v>                  1325</v>
          </cell>
          <cell r="C37" t="str">
            <v>Other debt instruments held for trading</v>
          </cell>
          <cell r="D37">
            <v>1286333697.4000001</v>
          </cell>
        </row>
        <row r="38">
          <cell r="A38" t="str">
            <v>BSSUB1330</v>
          </cell>
          <cell r="B38" t="str">
            <v>       BSSUB1330</v>
          </cell>
          <cell r="C38" t="str">
            <v>Trading derivatives</v>
          </cell>
          <cell r="D38">
            <v>21047869866.939999</v>
          </cell>
        </row>
        <row r="39">
          <cell r="A39" t="str">
            <v>1330</v>
          </cell>
          <cell r="B39" t="str">
            <v>                  1330</v>
          </cell>
          <cell r="C39" t="str">
            <v>Futures held for trading</v>
          </cell>
          <cell r="D39">
            <v>17530292.5</v>
          </cell>
        </row>
        <row r="40">
          <cell r="A40" t="str">
            <v>1335</v>
          </cell>
          <cell r="B40" t="str">
            <v>                  1335</v>
          </cell>
          <cell r="C40" t="str">
            <v>OTC held for trading</v>
          </cell>
          <cell r="D40">
            <v>12643838399.02</v>
          </cell>
        </row>
        <row r="41">
          <cell r="A41" t="str">
            <v>1340</v>
          </cell>
          <cell r="B41" t="str">
            <v>                  1340</v>
          </cell>
          <cell r="C41" t="str">
            <v>Other trading derivatives held for trading</v>
          </cell>
          <cell r="D41">
            <v>8386501175.4200001</v>
          </cell>
        </row>
        <row r="42">
          <cell r="A42" t="str">
            <v>BSSUB1350</v>
          </cell>
          <cell r="B42" t="str">
            <v>       BSSUB1350</v>
          </cell>
          <cell r="C42" t="str">
            <v>Equity instruments held for trading</v>
          </cell>
          <cell r="D42">
            <v>117708849768.03</v>
          </cell>
        </row>
        <row r="43">
          <cell r="A43" t="str">
            <v>1350</v>
          </cell>
          <cell r="B43" t="str">
            <v>                  1350</v>
          </cell>
          <cell r="C43" t="str">
            <v>Shares held for trading</v>
          </cell>
          <cell r="D43">
            <v>114463398648.78999</v>
          </cell>
        </row>
        <row r="44">
          <cell r="A44" t="str">
            <v>1355</v>
          </cell>
          <cell r="B44" t="str">
            <v>                  1355</v>
          </cell>
          <cell r="C44" t="str">
            <v>Other equity instruments held for trading</v>
          </cell>
          <cell r="D44">
            <v>3245451119.2399998</v>
          </cell>
        </row>
        <row r="45">
          <cell r="A45" t="str">
            <v>1365</v>
          </cell>
          <cell r="B45" t="str">
            <v>                1365</v>
          </cell>
          <cell r="C45" t="str">
            <v>Related derivatives carried at cost held for trading</v>
          </cell>
          <cell r="D45">
            <v>0</v>
          </cell>
        </row>
        <row r="46">
          <cell r="A46" t="str">
            <v>1390</v>
          </cell>
          <cell r="B46" t="str">
            <v>                1390</v>
          </cell>
          <cell r="C46" t="str">
            <v>Shares in Kaupthing bank</v>
          </cell>
          <cell r="D46">
            <v>0</v>
          </cell>
        </row>
        <row r="47">
          <cell r="A47" t="str">
            <v>1391</v>
          </cell>
          <cell r="B47" t="str">
            <v>                1391</v>
          </cell>
          <cell r="C47" t="str">
            <v>Bonds issued by Kaupting bank</v>
          </cell>
          <cell r="D47">
            <v>0</v>
          </cell>
        </row>
        <row r="48">
          <cell r="A48" t="str">
            <v>1392</v>
          </cell>
          <cell r="B48" t="str">
            <v>                1392</v>
          </cell>
          <cell r="C48" t="str">
            <v>Derivatives within the Group, assets</v>
          </cell>
          <cell r="D48">
            <v>0</v>
          </cell>
        </row>
        <row r="49">
          <cell r="A49" t="str">
            <v>1393</v>
          </cell>
          <cell r="B49" t="str">
            <v>                1393</v>
          </cell>
          <cell r="C49" t="str">
            <v>Derivatives within the Group - Market to Market, real/unreal</v>
          </cell>
          <cell r="D49">
            <v>0</v>
          </cell>
        </row>
        <row r="50">
          <cell r="A50" t="str">
            <v>E2995</v>
          </cell>
          <cell r="B50" t="str">
            <v>                E2995</v>
          </cell>
          <cell r="C50" t="str">
            <v>Elimination difference on derivatives within the group</v>
          </cell>
          <cell r="D50">
            <v>0</v>
          </cell>
        </row>
        <row r="51">
          <cell r="A51" t="str">
            <v>E2999</v>
          </cell>
          <cell r="B51" t="str">
            <v>                E2999</v>
          </cell>
          <cell r="C51" t="str">
            <v>Elimination difference on derivatives within the group MtM</v>
          </cell>
          <cell r="D51">
            <v>-1231055.93</v>
          </cell>
        </row>
        <row r="52">
          <cell r="A52" t="str">
            <v>E2996</v>
          </cell>
          <cell r="B52" t="str">
            <v>                E2996</v>
          </cell>
          <cell r="C52" t="str">
            <v>Elimination difference on bonds issued (short position) by</v>
          </cell>
          <cell r="D52">
            <v>4894120</v>
          </cell>
        </row>
        <row r="53">
          <cell r="A53" t="str">
            <v>E2997</v>
          </cell>
          <cell r="B53" t="str">
            <v>                E2997</v>
          </cell>
          <cell r="C53" t="str">
            <v>Elimination difference on shares (short position) in KB</v>
          </cell>
          <cell r="D53">
            <v>0</v>
          </cell>
        </row>
        <row r="54">
          <cell r="A54" t="str">
            <v>E2998</v>
          </cell>
          <cell r="B54" t="str">
            <v>                E2998</v>
          </cell>
          <cell r="C54" t="str">
            <v>Elimination difference on subordinated loans</v>
          </cell>
          <cell r="D54">
            <v>-21651472.690000001</v>
          </cell>
        </row>
        <row r="55">
          <cell r="A55" t="str">
            <v>BS1400</v>
          </cell>
          <cell r="B55" t="str">
            <v>     BS1400</v>
          </cell>
          <cell r="C55" t="str">
            <v>Financial assets designated at fair value through P/L</v>
          </cell>
          <cell r="D55">
            <v>258716664103.92999</v>
          </cell>
        </row>
        <row r="56">
          <cell r="A56" t="str">
            <v>1410</v>
          </cell>
          <cell r="B56" t="str">
            <v>                1410</v>
          </cell>
          <cell r="C56" t="str">
            <v>Uniquoted loans and advances designated at FV through P/L</v>
          </cell>
          <cell r="D56">
            <v>0</v>
          </cell>
        </row>
        <row r="57">
          <cell r="A57" t="str">
            <v>BSSUB1420</v>
          </cell>
          <cell r="B57" t="str">
            <v>       BSSUB1420</v>
          </cell>
          <cell r="C57" t="str">
            <v>Debt instruments designated at FV thr.P/L</v>
          </cell>
          <cell r="D57">
            <v>208828111672.07999</v>
          </cell>
        </row>
        <row r="58">
          <cell r="A58" t="str">
            <v>1420</v>
          </cell>
          <cell r="B58" t="str">
            <v>                  1420</v>
          </cell>
          <cell r="C58" t="str">
            <v>Bonds designated at FV through P/L</v>
          </cell>
          <cell r="D58">
            <v>88729952640.529999</v>
          </cell>
        </row>
        <row r="59">
          <cell r="A59" t="str">
            <v>1425</v>
          </cell>
          <cell r="B59" t="str">
            <v>                  1425</v>
          </cell>
          <cell r="C59" t="str">
            <v>Other debt instrument designated at FV through P/L</v>
          </cell>
          <cell r="D59">
            <v>120098159031.55</v>
          </cell>
        </row>
        <row r="60">
          <cell r="A60" t="str">
            <v>BSSUB1430</v>
          </cell>
          <cell r="B60" t="str">
            <v>       BSSUB1430</v>
          </cell>
          <cell r="C60" t="str">
            <v>Equity instruments design.at FV thr. P/L</v>
          </cell>
          <cell r="D60">
            <v>49888552431.849998</v>
          </cell>
        </row>
        <row r="61">
          <cell r="A61" t="str">
            <v>1430</v>
          </cell>
          <cell r="B61" t="str">
            <v>                  1430</v>
          </cell>
          <cell r="C61" t="str">
            <v>Shares designated at FV through P/L</v>
          </cell>
          <cell r="D61">
            <v>46582819817.190002</v>
          </cell>
        </row>
        <row r="62">
          <cell r="A62" t="str">
            <v>1435</v>
          </cell>
          <cell r="B62" t="str">
            <v>                  1435</v>
          </cell>
          <cell r="C62" t="str">
            <v>Other equity instruments designated at FV through P/L</v>
          </cell>
          <cell r="D62">
            <v>3305732614.6599998</v>
          </cell>
        </row>
        <row r="63">
          <cell r="A63" t="str">
            <v>BS1600</v>
          </cell>
          <cell r="B63" t="str">
            <v>     BS1600</v>
          </cell>
          <cell r="C63" t="str">
            <v>Financial assets Available-for-sale</v>
          </cell>
          <cell r="D63">
            <v>167306710.5</v>
          </cell>
        </row>
        <row r="64">
          <cell r="A64" t="str">
            <v>1620</v>
          </cell>
          <cell r="B64" t="str">
            <v>                1620</v>
          </cell>
          <cell r="C64" t="str">
            <v>Debt instruments available for sale</v>
          </cell>
          <cell r="D64">
            <v>0</v>
          </cell>
        </row>
        <row r="65">
          <cell r="A65" t="str">
            <v>1640</v>
          </cell>
          <cell r="B65" t="str">
            <v>                1640</v>
          </cell>
          <cell r="C65" t="str">
            <v>Equity instruments carried at cost available for sale</v>
          </cell>
          <cell r="D65">
            <v>167306710.5</v>
          </cell>
        </row>
        <row r="66">
          <cell r="A66" t="str">
            <v>1650</v>
          </cell>
          <cell r="B66" t="str">
            <v>                1650</v>
          </cell>
          <cell r="C66" t="str">
            <v>Repos and related agreements available for sale</v>
          </cell>
          <cell r="D66">
            <v>0</v>
          </cell>
        </row>
        <row r="67">
          <cell r="A67" t="str">
            <v>BS1700</v>
          </cell>
          <cell r="B67" t="str">
            <v>     BS1700</v>
          </cell>
          <cell r="C67" t="str">
            <v>Derivatives used for hedging</v>
          </cell>
          <cell r="D67">
            <v>4459136470.5600004</v>
          </cell>
        </row>
        <row r="68">
          <cell r="A68" t="str">
            <v>1710</v>
          </cell>
          <cell r="B68" t="str">
            <v>                1710</v>
          </cell>
          <cell r="C68" t="str">
            <v>Micro hedge</v>
          </cell>
          <cell r="D68">
            <v>982415105.5</v>
          </cell>
        </row>
        <row r="69">
          <cell r="A69" t="str">
            <v>1720</v>
          </cell>
          <cell r="B69" t="str">
            <v>                1720</v>
          </cell>
          <cell r="C69" t="str">
            <v>Portfolio hedge</v>
          </cell>
          <cell r="D69">
            <v>3476721365.0599999</v>
          </cell>
        </row>
        <row r="70">
          <cell r="A70" t="str">
            <v>BS1740</v>
          </cell>
          <cell r="B70" t="str">
            <v>     BS1740</v>
          </cell>
          <cell r="C70" t="str">
            <v>Investment in associates and joint ventures</v>
          </cell>
          <cell r="D70">
            <v>13888435552.74</v>
          </cell>
        </row>
        <row r="71">
          <cell r="A71" t="str">
            <v>1740</v>
          </cell>
          <cell r="B71" t="str">
            <v>                1740</v>
          </cell>
          <cell r="C71" t="str">
            <v>Investment in Associates</v>
          </cell>
          <cell r="D71">
            <v>13882391755.370001</v>
          </cell>
        </row>
        <row r="72">
          <cell r="A72" t="str">
            <v>1750</v>
          </cell>
          <cell r="B72" t="str">
            <v>                1750</v>
          </cell>
          <cell r="C72" t="str">
            <v>Investment in Joint ventures</v>
          </cell>
          <cell r="D72">
            <v>6043689.4400000004</v>
          </cell>
        </row>
        <row r="73">
          <cell r="A73" t="str">
            <v>1760</v>
          </cell>
          <cell r="B73" t="str">
            <v>                1760</v>
          </cell>
          <cell r="C73" t="str">
            <v>Investment in subsidiaries</v>
          </cell>
          <cell r="D73">
            <v>107.93</v>
          </cell>
        </row>
        <row r="74">
          <cell r="A74" t="str">
            <v>BS1770</v>
          </cell>
          <cell r="B74" t="str">
            <v>     BS1770</v>
          </cell>
          <cell r="C74" t="str">
            <v>Intangible assets</v>
          </cell>
          <cell r="D74">
            <v>54943203275.639999</v>
          </cell>
        </row>
        <row r="75">
          <cell r="A75" t="str">
            <v>1770</v>
          </cell>
          <cell r="B75" t="str">
            <v>                1770</v>
          </cell>
          <cell r="C75" t="str">
            <v>Goodwill</v>
          </cell>
          <cell r="D75">
            <v>50481079101.309998</v>
          </cell>
        </row>
        <row r="76">
          <cell r="A76" t="str">
            <v>1780</v>
          </cell>
          <cell r="B76" t="str">
            <v>                1780</v>
          </cell>
          <cell r="C76" t="str">
            <v>Other intangible assets</v>
          </cell>
          <cell r="D76">
            <v>4462124174.3299999</v>
          </cell>
        </row>
        <row r="77">
          <cell r="A77" t="str">
            <v>BS1810</v>
          </cell>
          <cell r="B77" t="str">
            <v>     BS1810</v>
          </cell>
          <cell r="C77" t="str">
            <v>Investment property</v>
          </cell>
          <cell r="D77">
            <v>24155746550.790001</v>
          </cell>
        </row>
        <row r="78">
          <cell r="A78" t="str">
            <v>1810</v>
          </cell>
          <cell r="B78" t="str">
            <v>                1810</v>
          </cell>
          <cell r="C78" t="str">
            <v>Investment properties held for renting purpose</v>
          </cell>
          <cell r="D78">
            <v>24155746550.790001</v>
          </cell>
        </row>
        <row r="79">
          <cell r="A79" t="str">
            <v>BS1820</v>
          </cell>
          <cell r="B79" t="str">
            <v>     BS1820</v>
          </cell>
          <cell r="C79" t="str">
            <v>Property, plant and equipment</v>
          </cell>
          <cell r="D79">
            <v>22433406427.189999</v>
          </cell>
        </row>
        <row r="80">
          <cell r="A80" t="str">
            <v>BSSUB1820</v>
          </cell>
          <cell r="B80" t="str">
            <v>       BSSUB1820</v>
          </cell>
          <cell r="C80" t="str">
            <v>Properties held for own use</v>
          </cell>
          <cell r="D80">
            <v>22433406427.189999</v>
          </cell>
        </row>
        <row r="81">
          <cell r="A81" t="str">
            <v>1820</v>
          </cell>
          <cell r="B81" t="str">
            <v>                  1820</v>
          </cell>
          <cell r="C81" t="str">
            <v>Real estate for own use</v>
          </cell>
          <cell r="D81">
            <v>6733359568.2700005</v>
          </cell>
        </row>
        <row r="82">
          <cell r="A82" t="str">
            <v>1825</v>
          </cell>
          <cell r="B82" t="str">
            <v>                  1825</v>
          </cell>
          <cell r="C82" t="str">
            <v>Machinery and equipment for own use</v>
          </cell>
          <cell r="D82">
            <v>2382729292.23</v>
          </cell>
        </row>
        <row r="83">
          <cell r="A83" t="str">
            <v>1827</v>
          </cell>
          <cell r="B83" t="str">
            <v>                  1827</v>
          </cell>
          <cell r="C83" t="str">
            <v>Other machinery and equipment</v>
          </cell>
          <cell r="D83">
            <v>18486322.050000001</v>
          </cell>
        </row>
        <row r="84">
          <cell r="A84" t="str">
            <v>1830</v>
          </cell>
          <cell r="B84" t="str">
            <v>                  1830</v>
          </cell>
          <cell r="C84" t="str">
            <v>Operating lease</v>
          </cell>
          <cell r="D84">
            <v>13298831244.639999</v>
          </cell>
        </row>
        <row r="85">
          <cell r="A85" t="str">
            <v>BS1840</v>
          </cell>
          <cell r="B85" t="str">
            <v>     BS1840</v>
          </cell>
          <cell r="C85" t="str">
            <v>Tax assets</v>
          </cell>
          <cell r="D85">
            <v>5004207408.75</v>
          </cell>
        </row>
        <row r="86">
          <cell r="A86" t="str">
            <v>1840</v>
          </cell>
          <cell r="B86" t="str">
            <v>                1840</v>
          </cell>
          <cell r="C86" t="str">
            <v>Current tax assets</v>
          </cell>
          <cell r="D86">
            <v>1401903305.73</v>
          </cell>
        </row>
        <row r="87">
          <cell r="A87" t="str">
            <v>1845</v>
          </cell>
          <cell r="B87" t="str">
            <v>                1845</v>
          </cell>
          <cell r="C87" t="str">
            <v>Deferred tax assets</v>
          </cell>
          <cell r="D87">
            <v>3602304103.02</v>
          </cell>
        </row>
        <row r="88">
          <cell r="A88" t="str">
            <v>BS1850</v>
          </cell>
          <cell r="B88" t="str">
            <v>     BS1850</v>
          </cell>
          <cell r="C88" t="str">
            <v>Non-Current assets and disposal groups classified as HFS</v>
          </cell>
          <cell r="D88">
            <v>2302775999.5799999</v>
          </cell>
        </row>
        <row r="89">
          <cell r="A89" t="str">
            <v>1850</v>
          </cell>
          <cell r="B89" t="str">
            <v>                1850</v>
          </cell>
          <cell r="C89" t="str">
            <v>Mortgages foreclosed = tangible assets HFS</v>
          </cell>
          <cell r="D89">
            <v>572073616.58000004</v>
          </cell>
        </row>
        <row r="90">
          <cell r="A90" t="str">
            <v>1855</v>
          </cell>
          <cell r="B90" t="str">
            <v>                1855</v>
          </cell>
          <cell r="C90" t="str">
            <v>Mortgages foreclosed = total assets of legal entity HFS</v>
          </cell>
          <cell r="D90">
            <v>1730702383</v>
          </cell>
        </row>
        <row r="91">
          <cell r="A91" t="str">
            <v>BS1900</v>
          </cell>
          <cell r="B91" t="str">
            <v>     BS1900</v>
          </cell>
          <cell r="C91" t="str">
            <v>Reinsurers's share in insurance fund</v>
          </cell>
          <cell r="D91">
            <v>135905065</v>
          </cell>
        </row>
        <row r="92">
          <cell r="A92" t="str">
            <v>1900</v>
          </cell>
          <cell r="B92" t="str">
            <v>                1900</v>
          </cell>
          <cell r="C92" t="str">
            <v>Premium reserve for reinsurers's share in insurance fund</v>
          </cell>
          <cell r="D92">
            <v>29653721</v>
          </cell>
        </row>
        <row r="93">
          <cell r="A93" t="str">
            <v>1910</v>
          </cell>
          <cell r="B93" t="str">
            <v>                1910</v>
          </cell>
          <cell r="C93" t="str">
            <v>Claims reserve for reinsurers's share in insurance fund</v>
          </cell>
          <cell r="D93">
            <v>106251344</v>
          </cell>
        </row>
        <row r="94">
          <cell r="A94" t="str">
            <v>BS1950</v>
          </cell>
          <cell r="B94" t="str">
            <v>     BS1950</v>
          </cell>
          <cell r="C94" t="str">
            <v>Other assets</v>
          </cell>
          <cell r="D94">
            <v>31242947913.959999</v>
          </cell>
        </row>
        <row r="95">
          <cell r="A95" t="str">
            <v>1950</v>
          </cell>
          <cell r="B95" t="str">
            <v>                1950</v>
          </cell>
          <cell r="C95" t="str">
            <v>Unsettled securities trading</v>
          </cell>
          <cell r="D95">
            <v>16091360875.809999</v>
          </cell>
        </row>
        <row r="96">
          <cell r="A96" t="str">
            <v>1990</v>
          </cell>
          <cell r="B96" t="str">
            <v>                1990</v>
          </cell>
          <cell r="C96" t="str">
            <v>Amounts due from consolidated companies</v>
          </cell>
          <cell r="D96">
            <v>0</v>
          </cell>
        </row>
        <row r="97">
          <cell r="A97" t="str">
            <v>1955</v>
          </cell>
          <cell r="B97" t="str">
            <v>                1955</v>
          </cell>
          <cell r="C97" t="str">
            <v>Accounts receivables</v>
          </cell>
          <cell r="D97">
            <v>6934358846.0900002</v>
          </cell>
        </row>
        <row r="98">
          <cell r="A98" t="str">
            <v>1960</v>
          </cell>
          <cell r="B98" t="str">
            <v>                1960</v>
          </cell>
          <cell r="C98" t="str">
            <v>Sundry assets</v>
          </cell>
          <cell r="D98">
            <v>400547649.88</v>
          </cell>
        </row>
        <row r="99">
          <cell r="A99" t="str">
            <v>1993</v>
          </cell>
          <cell r="B99" t="str">
            <v>                1993</v>
          </cell>
          <cell r="C99" t="str">
            <v>Other assets from consolidated companies</v>
          </cell>
          <cell r="D99">
            <v>0</v>
          </cell>
        </row>
        <row r="100">
          <cell r="A100" t="str">
            <v>1965</v>
          </cell>
          <cell r="B100" t="str">
            <v>                1965</v>
          </cell>
          <cell r="C100" t="str">
            <v>Prepaid expenses</v>
          </cell>
          <cell r="D100">
            <v>2887089346.8400002</v>
          </cell>
        </row>
        <row r="101">
          <cell r="A101" t="str">
            <v>1970</v>
          </cell>
          <cell r="B101" t="str">
            <v>                1970</v>
          </cell>
          <cell r="C101" t="str">
            <v>Accrued income</v>
          </cell>
          <cell r="D101">
            <v>4855153164.0900002</v>
          </cell>
        </row>
        <row r="102">
          <cell r="A102" t="str">
            <v>1995</v>
          </cell>
          <cell r="B102" t="str">
            <v>                1995</v>
          </cell>
          <cell r="C102" t="str">
            <v>Prepaid expenses &amp; accrued income from consolid.companies</v>
          </cell>
          <cell r="D102">
            <v>0</v>
          </cell>
        </row>
        <row r="103">
          <cell r="A103" t="str">
            <v>E2990</v>
          </cell>
          <cell r="B103" t="str">
            <v>                E2990</v>
          </cell>
          <cell r="C103" t="str">
            <v>Elimination difference on prepaid/accrued exp./inc.</v>
          </cell>
          <cell r="D103">
            <v>-4861334.9800000004</v>
          </cell>
        </row>
        <row r="104">
          <cell r="A104" t="str">
            <v>E2993</v>
          </cell>
          <cell r="B104" t="str">
            <v>                E2993</v>
          </cell>
          <cell r="C104" t="str">
            <v>Elimination difference on other assets / liabilities</v>
          </cell>
          <cell r="D104">
            <v>62304764.740000002</v>
          </cell>
        </row>
        <row r="105">
          <cell r="A105" t="str">
            <v>E2994</v>
          </cell>
          <cell r="B105" t="str">
            <v>                E2994</v>
          </cell>
          <cell r="C105" t="str">
            <v>Elimination difference on amounts due from subsidiaries</v>
          </cell>
          <cell r="D105">
            <v>16994601.489999998</v>
          </cell>
        </row>
        <row r="106">
          <cell r="A106" t="str">
            <v>BS2000</v>
          </cell>
          <cell r="B106" t="str">
            <v>   BS2000</v>
          </cell>
          <cell r="C106" t="str">
            <v>Liabilities and equity</v>
          </cell>
          <cell r="D106">
            <v>-2540811198244.1299</v>
          </cell>
        </row>
        <row r="107">
          <cell r="A107" t="str">
            <v>BS2010</v>
          </cell>
          <cell r="B107" t="str">
            <v>     BS2010</v>
          </cell>
          <cell r="C107" t="str">
            <v>Deposits from credit institutions and central banks</v>
          </cell>
          <cell r="D107">
            <v>-69642758286.350006</v>
          </cell>
        </row>
        <row r="108">
          <cell r="A108" t="str">
            <v>2010</v>
          </cell>
          <cell r="B108" t="str">
            <v>                2010</v>
          </cell>
          <cell r="C108" t="str">
            <v>Deposits from credit institutions and central bank</v>
          </cell>
          <cell r="D108">
            <v>-69642758286.330002</v>
          </cell>
        </row>
        <row r="109">
          <cell r="A109" t="str">
            <v>2091</v>
          </cell>
          <cell r="B109" t="str">
            <v>                2091</v>
          </cell>
          <cell r="C109" t="str">
            <v>Deposits - consolidated companies credit institutions</v>
          </cell>
          <cell r="D109">
            <v>-0.02</v>
          </cell>
        </row>
        <row r="110">
          <cell r="A110" t="str">
            <v>BS2020</v>
          </cell>
          <cell r="B110" t="str">
            <v>     BS2020</v>
          </cell>
          <cell r="C110" t="str">
            <v>Other deposits</v>
          </cell>
          <cell r="D110">
            <v>-486176007197.15002</v>
          </cell>
        </row>
        <row r="111">
          <cell r="A111" t="str">
            <v>2020</v>
          </cell>
          <cell r="B111" t="str">
            <v>                2020</v>
          </cell>
          <cell r="C111" t="str">
            <v>Demand deposits</v>
          </cell>
          <cell r="D111">
            <v>-163425963896.89001</v>
          </cell>
        </row>
        <row r="112">
          <cell r="A112" t="str">
            <v>2030</v>
          </cell>
          <cell r="B112" t="str">
            <v>                2030</v>
          </cell>
          <cell r="C112" t="str">
            <v>Time deposits</v>
          </cell>
          <cell r="D112">
            <v>-322750043300.23999</v>
          </cell>
        </row>
        <row r="113">
          <cell r="A113" t="str">
            <v>2092</v>
          </cell>
          <cell r="B113" t="str">
            <v>                2092</v>
          </cell>
          <cell r="C113" t="str">
            <v>Deposits - consolidated companies</v>
          </cell>
          <cell r="D113">
            <v>-0.02</v>
          </cell>
        </row>
        <row r="114">
          <cell r="A114" t="str">
            <v>BS2810</v>
          </cell>
          <cell r="B114" t="str">
            <v>     BS2810</v>
          </cell>
          <cell r="C114" t="str">
            <v>Other liabilities</v>
          </cell>
          <cell r="D114">
            <v>-33216719219.43</v>
          </cell>
        </row>
        <row r="115">
          <cell r="A115" t="str">
            <v>2810</v>
          </cell>
          <cell r="B115" t="str">
            <v>                2810</v>
          </cell>
          <cell r="C115" t="str">
            <v>Finance lease</v>
          </cell>
          <cell r="D115">
            <v>0</v>
          </cell>
        </row>
        <row r="116">
          <cell r="A116" t="str">
            <v>2890</v>
          </cell>
          <cell r="B116" t="str">
            <v>                2890</v>
          </cell>
          <cell r="C116" t="str">
            <v>Amounts due to consolidated companies</v>
          </cell>
          <cell r="D116">
            <v>0</v>
          </cell>
        </row>
        <row r="117">
          <cell r="A117" t="str">
            <v>2830</v>
          </cell>
          <cell r="B117" t="str">
            <v>                2830</v>
          </cell>
          <cell r="C117" t="str">
            <v>Accounts payable</v>
          </cell>
          <cell r="D117">
            <v>-3572659552.3899999</v>
          </cell>
        </row>
        <row r="118">
          <cell r="A118" t="str">
            <v>2820</v>
          </cell>
          <cell r="B118" t="str">
            <v>                2820</v>
          </cell>
          <cell r="C118" t="str">
            <v>Unsettled securities trading</v>
          </cell>
          <cell r="D118">
            <v>-8478135825.6199999</v>
          </cell>
        </row>
        <row r="119">
          <cell r="A119" t="str">
            <v>2832</v>
          </cell>
          <cell r="B119" t="str">
            <v>                2832</v>
          </cell>
          <cell r="C119" t="str">
            <v>Prepaid income</v>
          </cell>
          <cell r="D119">
            <v>-3852538881.3099999</v>
          </cell>
        </row>
        <row r="120">
          <cell r="A120" t="str">
            <v>2834</v>
          </cell>
          <cell r="B120" t="str">
            <v>                2834</v>
          </cell>
          <cell r="C120" t="str">
            <v>Accrued expenses</v>
          </cell>
          <cell r="D120">
            <v>-5710234259.1099997</v>
          </cell>
        </row>
        <row r="121">
          <cell r="A121" t="str">
            <v>2891</v>
          </cell>
          <cell r="B121" t="str">
            <v>                2891</v>
          </cell>
          <cell r="C121" t="str">
            <v>Prepaid income and accrued expenses to consolid.companies</v>
          </cell>
          <cell r="D121">
            <v>0</v>
          </cell>
        </row>
        <row r="122">
          <cell r="A122" t="str">
            <v>2840</v>
          </cell>
          <cell r="B122" t="str">
            <v>                2840</v>
          </cell>
          <cell r="C122" t="str">
            <v>Other liabilities</v>
          </cell>
          <cell r="D122">
            <v>-11603150701</v>
          </cell>
        </row>
        <row r="123">
          <cell r="A123" t="str">
            <v>2892</v>
          </cell>
          <cell r="B123" t="str">
            <v>                2892</v>
          </cell>
          <cell r="C123" t="str">
            <v>Other liabilities to consolidated companies</v>
          </cell>
          <cell r="D123">
            <v>0</v>
          </cell>
        </row>
        <row r="124">
          <cell r="A124" t="str">
            <v>BS2040</v>
          </cell>
          <cell r="B124" t="str">
            <v>     BS2040</v>
          </cell>
          <cell r="C124" t="str">
            <v>Borrowings</v>
          </cell>
          <cell r="D124">
            <v>-1556566622462.8401</v>
          </cell>
        </row>
        <row r="125">
          <cell r="A125" t="str">
            <v>2040</v>
          </cell>
          <cell r="B125" t="str">
            <v>                2040</v>
          </cell>
          <cell r="C125" t="str">
            <v>Bonds issued</v>
          </cell>
          <cell r="D125">
            <v>-1158805964393.53</v>
          </cell>
        </row>
        <row r="126">
          <cell r="A126" t="str">
            <v>2045</v>
          </cell>
          <cell r="B126" t="str">
            <v>                2045</v>
          </cell>
          <cell r="C126" t="str">
            <v>Bills issued</v>
          </cell>
          <cell r="D126">
            <v>-164910074914.32999</v>
          </cell>
        </row>
        <row r="127">
          <cell r="A127" t="str">
            <v>2050</v>
          </cell>
          <cell r="B127" t="str">
            <v>                2050</v>
          </cell>
          <cell r="C127" t="str">
            <v>Money market loans (borrowings)</v>
          </cell>
          <cell r="D127">
            <v>-200580518985.70001</v>
          </cell>
        </row>
        <row r="128">
          <cell r="A128" t="str">
            <v>2055</v>
          </cell>
          <cell r="B128" t="str">
            <v>                2055</v>
          </cell>
          <cell r="C128" t="str">
            <v>Other loans - credit institutions</v>
          </cell>
          <cell r="D128">
            <v>7692880684.4499998</v>
          </cell>
        </row>
        <row r="129">
          <cell r="A129" t="str">
            <v>2056</v>
          </cell>
          <cell r="B129" t="str">
            <v>                2056</v>
          </cell>
          <cell r="C129" t="str">
            <v>Other loans - customers</v>
          </cell>
          <cell r="D129">
            <v>-39962944853.239998</v>
          </cell>
        </row>
        <row r="130">
          <cell r="A130" t="str">
            <v>2093</v>
          </cell>
          <cell r="B130" t="str">
            <v>                2093</v>
          </cell>
          <cell r="C130" t="str">
            <v>Overdraft from credit institutions - consolidated companies</v>
          </cell>
          <cell r="D130">
            <v>0</v>
          </cell>
        </row>
        <row r="131">
          <cell r="A131" t="str">
            <v>2097</v>
          </cell>
          <cell r="B131" t="str">
            <v>                2097</v>
          </cell>
          <cell r="C131" t="str">
            <v>Other loans - consolidated companies credit institutions</v>
          </cell>
          <cell r="D131">
            <v>-0.01</v>
          </cell>
        </row>
        <row r="132">
          <cell r="A132" t="str">
            <v>2098</v>
          </cell>
          <cell r="B132" t="str">
            <v>                2098</v>
          </cell>
          <cell r="C132" t="str">
            <v>Other loans - consolidated companies customers</v>
          </cell>
          <cell r="D132">
            <v>-0.48</v>
          </cell>
        </row>
        <row r="133">
          <cell r="A133" t="str">
            <v>BS2060</v>
          </cell>
          <cell r="B133" t="str">
            <v>     BS2060</v>
          </cell>
          <cell r="C133" t="str">
            <v>Subordinated loans</v>
          </cell>
          <cell r="D133">
            <v>-102687614202.77</v>
          </cell>
        </row>
        <row r="134">
          <cell r="A134" t="str">
            <v>2060</v>
          </cell>
          <cell r="B134" t="str">
            <v>                2060</v>
          </cell>
          <cell r="C134" t="str">
            <v>Subordinated loans</v>
          </cell>
          <cell r="D134">
            <v>-102687614202.77</v>
          </cell>
        </row>
        <row r="135">
          <cell r="A135" t="str">
            <v>2090</v>
          </cell>
          <cell r="B135" t="str">
            <v>                2090</v>
          </cell>
          <cell r="C135" t="str">
            <v>Subordinated loans from consolidated companies</v>
          </cell>
          <cell r="D135">
            <v>0</v>
          </cell>
        </row>
        <row r="136">
          <cell r="A136" t="str">
            <v>BS2110</v>
          </cell>
          <cell r="B136" t="str">
            <v>     BS2110</v>
          </cell>
          <cell r="C136" t="str">
            <v>Mortgage funding = Real kredit loans (only used in Denmark)</v>
          </cell>
          <cell r="D136">
            <v>-14994257072.24</v>
          </cell>
        </row>
        <row r="137">
          <cell r="A137" t="str">
            <v>2110</v>
          </cell>
          <cell r="B137" t="str">
            <v>                2110</v>
          </cell>
          <cell r="C137" t="str">
            <v>Mortage funding</v>
          </cell>
          <cell r="D137">
            <v>-14994257072.24</v>
          </cell>
        </row>
        <row r="138">
          <cell r="A138" t="str">
            <v>BS2210</v>
          </cell>
          <cell r="B138" t="str">
            <v>     BS2210</v>
          </cell>
          <cell r="C138" t="str">
            <v>Insurance liabilities</v>
          </cell>
          <cell r="D138">
            <v>-5965189590.8199997</v>
          </cell>
        </row>
        <row r="139">
          <cell r="A139" t="str">
            <v>2210</v>
          </cell>
          <cell r="B139" t="str">
            <v>                2210</v>
          </cell>
          <cell r="C139" t="str">
            <v>Provision for unearned premiums</v>
          </cell>
          <cell r="D139">
            <v>-297218176</v>
          </cell>
        </row>
        <row r="140">
          <cell r="A140" t="str">
            <v>2220</v>
          </cell>
          <cell r="B140" t="str">
            <v>                2220</v>
          </cell>
          <cell r="C140" t="str">
            <v>Claims outstanding</v>
          </cell>
          <cell r="D140">
            <v>-226868409</v>
          </cell>
        </row>
        <row r="141">
          <cell r="A141" t="str">
            <v>2230</v>
          </cell>
          <cell r="B141" t="str">
            <v>                2230</v>
          </cell>
          <cell r="C141" t="str">
            <v>Equalization provision</v>
          </cell>
          <cell r="D141">
            <v>0</v>
          </cell>
        </row>
        <row r="142">
          <cell r="A142" t="str">
            <v>2240</v>
          </cell>
          <cell r="B142" t="str">
            <v>                2240</v>
          </cell>
          <cell r="C142" t="str">
            <v>Provision for bonuses</v>
          </cell>
          <cell r="D142">
            <v>-20833000</v>
          </cell>
        </row>
        <row r="143">
          <cell r="A143" t="str">
            <v>2250</v>
          </cell>
          <cell r="B143" t="str">
            <v>                2250</v>
          </cell>
          <cell r="C143" t="str">
            <v>Life insurance provision due to unit linked policies</v>
          </cell>
          <cell r="D143">
            <v>-5420270005.8199997</v>
          </cell>
        </row>
        <row r="144">
          <cell r="A144" t="str">
            <v>BS2310</v>
          </cell>
          <cell r="B144" t="str">
            <v>     BS2310</v>
          </cell>
          <cell r="C144" t="str">
            <v>Trading liabilities</v>
          </cell>
          <cell r="D144">
            <v>-32002771621.32</v>
          </cell>
        </row>
        <row r="145">
          <cell r="A145" t="str">
            <v>2310</v>
          </cell>
          <cell r="B145" t="str">
            <v>                2310</v>
          </cell>
          <cell r="C145" t="str">
            <v>Short position in equity instruments held for trading</v>
          </cell>
          <cell r="D145">
            <v>-3764905095</v>
          </cell>
        </row>
        <row r="146">
          <cell r="A146" t="str">
            <v>2320</v>
          </cell>
          <cell r="B146" t="str">
            <v>                2320</v>
          </cell>
          <cell r="C146" t="str">
            <v>Short position in dept instruments held for trading</v>
          </cell>
          <cell r="D146">
            <v>0</v>
          </cell>
        </row>
        <row r="147">
          <cell r="A147" t="str">
            <v>2330</v>
          </cell>
          <cell r="B147" t="str">
            <v>                2330</v>
          </cell>
          <cell r="C147" t="str">
            <v>Debt certificates intended for repurchase in short terms</v>
          </cell>
          <cell r="D147">
            <v>0</v>
          </cell>
        </row>
        <row r="148">
          <cell r="A148" t="str">
            <v>2340</v>
          </cell>
          <cell r="B148" t="str">
            <v>                2340</v>
          </cell>
          <cell r="C148" t="str">
            <v>Derivatives held for trading</v>
          </cell>
          <cell r="D148">
            <v>-27942312526.32</v>
          </cell>
        </row>
        <row r="149">
          <cell r="A149" t="str">
            <v>2390</v>
          </cell>
          <cell r="B149" t="str">
            <v>                2390</v>
          </cell>
          <cell r="C149" t="str">
            <v>Short position in shares in Kaupthing bank</v>
          </cell>
          <cell r="D149">
            <v>-295554000</v>
          </cell>
        </row>
        <row r="150">
          <cell r="A150" t="str">
            <v>2392</v>
          </cell>
          <cell r="B150" t="str">
            <v>                2392</v>
          </cell>
          <cell r="C150" t="str">
            <v>Derivatives within the Group - Interest accr./Option Premium</v>
          </cell>
          <cell r="D150">
            <v>0</v>
          </cell>
        </row>
        <row r="151">
          <cell r="A151" t="str">
            <v>2393</v>
          </cell>
          <cell r="B151" t="str">
            <v>                2393</v>
          </cell>
          <cell r="C151" t="str">
            <v>Derivatives within the Group - Market to Market, real/unreal</v>
          </cell>
          <cell r="D151">
            <v>0</v>
          </cell>
        </row>
        <row r="152">
          <cell r="A152" t="str">
            <v>BS2370</v>
          </cell>
          <cell r="B152" t="str">
            <v>     BS2370</v>
          </cell>
          <cell r="C152" t="str">
            <v>Derivatives used for hedging</v>
          </cell>
          <cell r="D152">
            <v>-13275758097.24</v>
          </cell>
        </row>
        <row r="153">
          <cell r="A153" t="str">
            <v>2380</v>
          </cell>
          <cell r="B153" t="str">
            <v>                2380</v>
          </cell>
          <cell r="C153" t="str">
            <v>Portfolio hedge of interest rate risk</v>
          </cell>
          <cell r="D153">
            <v>-13275758097.24</v>
          </cell>
        </row>
        <row r="154">
          <cell r="A154" t="str">
            <v>BS2450</v>
          </cell>
          <cell r="B154" t="str">
            <v>     BS2450</v>
          </cell>
          <cell r="C154" t="str">
            <v>Post employment obligations</v>
          </cell>
          <cell r="D154">
            <v>-881902700</v>
          </cell>
        </row>
        <row r="155">
          <cell r="A155" t="str">
            <v>2450</v>
          </cell>
          <cell r="B155" t="str">
            <v>                2450</v>
          </cell>
          <cell r="C155" t="str">
            <v>Post employment obligations</v>
          </cell>
          <cell r="D155">
            <v>-881902700</v>
          </cell>
        </row>
        <row r="156">
          <cell r="A156" t="str">
            <v>BS2510</v>
          </cell>
          <cell r="B156" t="str">
            <v>     BS2510</v>
          </cell>
          <cell r="C156" t="str">
            <v>Provisions</v>
          </cell>
          <cell r="D156">
            <v>-3271160945.8400002</v>
          </cell>
        </row>
        <row r="157">
          <cell r="A157" t="str">
            <v>2520</v>
          </cell>
          <cell r="B157" t="str">
            <v>                2520</v>
          </cell>
          <cell r="C157" t="str">
            <v>Provision for pending legal issues</v>
          </cell>
          <cell r="D157">
            <v>-195445950</v>
          </cell>
        </row>
        <row r="158">
          <cell r="A158" t="str">
            <v>2540</v>
          </cell>
          <cell r="B158" t="str">
            <v>                2540</v>
          </cell>
          <cell r="C158" t="str">
            <v>Provision f.Pensions &amp; oth.post retirem.benefit obligations</v>
          </cell>
          <cell r="D158">
            <v>-2815433089.8000002</v>
          </cell>
        </row>
        <row r="159">
          <cell r="A159" t="str">
            <v>2560</v>
          </cell>
          <cell r="B159" t="str">
            <v>                2560</v>
          </cell>
          <cell r="C159" t="str">
            <v>Provision on losses on guarantees</v>
          </cell>
          <cell r="D159">
            <v>-11616240</v>
          </cell>
        </row>
        <row r="160">
          <cell r="A160" t="str">
            <v>2570</v>
          </cell>
          <cell r="B160" t="str">
            <v>                2570</v>
          </cell>
          <cell r="C160" t="str">
            <v>Provision for contractual engagements</v>
          </cell>
          <cell r="D160">
            <v>-5.44</v>
          </cell>
        </row>
        <row r="161">
          <cell r="A161" t="str">
            <v>2580</v>
          </cell>
          <cell r="B161" t="str">
            <v>                2580</v>
          </cell>
          <cell r="C161" t="str">
            <v>Other provisions, liabilities</v>
          </cell>
          <cell r="D161">
            <v>-248665660.59999999</v>
          </cell>
        </row>
        <row r="162">
          <cell r="A162" t="str">
            <v>BS2610</v>
          </cell>
          <cell r="B162" t="str">
            <v>     BS2610</v>
          </cell>
          <cell r="C162" t="str">
            <v>Tax liabilities</v>
          </cell>
          <cell r="D162">
            <v>-18457700912.130001</v>
          </cell>
        </row>
        <row r="163">
          <cell r="A163" t="str">
            <v>2610</v>
          </cell>
          <cell r="B163" t="str">
            <v>                2610</v>
          </cell>
          <cell r="C163" t="str">
            <v>Current tax liabilities</v>
          </cell>
          <cell r="D163">
            <v>-11445796938.43</v>
          </cell>
        </row>
        <row r="164">
          <cell r="A164" t="str">
            <v>2620</v>
          </cell>
          <cell r="B164" t="str">
            <v>                2620</v>
          </cell>
          <cell r="C164" t="str">
            <v>Deferred tax liabilities</v>
          </cell>
          <cell r="D164">
            <v>-7011903973.6999998</v>
          </cell>
        </row>
        <row r="165">
          <cell r="A165" t="str">
            <v>BS2710</v>
          </cell>
          <cell r="B165" t="str">
            <v>     BS2710</v>
          </cell>
          <cell r="C165" t="str">
            <v>Liabilities included in disposal groups classified as HFS</v>
          </cell>
          <cell r="D165">
            <v>-1161088289.3699999</v>
          </cell>
        </row>
        <row r="166">
          <cell r="A166" t="str">
            <v>2710</v>
          </cell>
          <cell r="B166" t="str">
            <v>                2710</v>
          </cell>
          <cell r="C166" t="str">
            <v>Loans on mortgages foreclosed</v>
          </cell>
          <cell r="D166">
            <v>-13913006.369999999</v>
          </cell>
        </row>
        <row r="167">
          <cell r="A167" t="str">
            <v>2720</v>
          </cell>
          <cell r="B167" t="str">
            <v>                2720</v>
          </cell>
          <cell r="C167" t="str">
            <v>Loans on mortgage foreclosed=total liab.of legal entity HFS</v>
          </cell>
          <cell r="D167">
            <v>-1147175283</v>
          </cell>
        </row>
        <row r="168">
          <cell r="A168" t="str">
            <v>BS3010</v>
          </cell>
          <cell r="B168" t="str">
            <v>     BS3010</v>
          </cell>
          <cell r="C168" t="str">
            <v>Share capital</v>
          </cell>
          <cell r="D168">
            <v>-6638447069.5900002</v>
          </cell>
        </row>
        <row r="169">
          <cell r="A169" t="str">
            <v>3010</v>
          </cell>
          <cell r="B169" t="str">
            <v>                3010</v>
          </cell>
          <cell r="C169" t="str">
            <v>Share capital</v>
          </cell>
          <cell r="D169">
            <v>-6638447069.5900002</v>
          </cell>
        </row>
        <row r="170">
          <cell r="A170" t="str">
            <v>BS3020</v>
          </cell>
          <cell r="B170" t="str">
            <v>     BS3020</v>
          </cell>
          <cell r="C170" t="str">
            <v>Share Premium</v>
          </cell>
          <cell r="D170">
            <v>-114288504412.25</v>
          </cell>
        </row>
        <row r="171">
          <cell r="A171" t="str">
            <v>3020</v>
          </cell>
          <cell r="B171" t="str">
            <v>                3020</v>
          </cell>
          <cell r="C171" t="str">
            <v>Share premium</v>
          </cell>
          <cell r="D171">
            <v>-114288504412.25</v>
          </cell>
        </row>
        <row r="172">
          <cell r="A172" t="str">
            <v>BS3030</v>
          </cell>
          <cell r="B172" t="str">
            <v>     BS3030</v>
          </cell>
          <cell r="C172" t="str">
            <v>Accrued stock options</v>
          </cell>
          <cell r="D172">
            <v>-317211385.20999998</v>
          </cell>
        </row>
        <row r="173">
          <cell r="A173" t="str">
            <v>3030</v>
          </cell>
          <cell r="B173" t="str">
            <v>                3030</v>
          </cell>
          <cell r="C173" t="str">
            <v>Accrued stock options</v>
          </cell>
          <cell r="D173">
            <v>-317211385.20999998</v>
          </cell>
        </row>
        <row r="174">
          <cell r="A174" t="str">
            <v>BS3040</v>
          </cell>
          <cell r="B174" t="str">
            <v>     BS3040</v>
          </cell>
          <cell r="C174" t="str">
            <v>Reserves</v>
          </cell>
          <cell r="D174">
            <v>1539856623.4100001</v>
          </cell>
        </row>
        <row r="175">
          <cell r="A175" t="str">
            <v>3040</v>
          </cell>
          <cell r="B175" t="str">
            <v>                3040</v>
          </cell>
          <cell r="C175" t="str">
            <v>Tangible assets revaluation reserve</v>
          </cell>
          <cell r="D175">
            <v>-0.2</v>
          </cell>
        </row>
        <row r="176">
          <cell r="A176" t="str">
            <v>3043</v>
          </cell>
          <cell r="B176" t="str">
            <v>                3043</v>
          </cell>
          <cell r="C176" t="str">
            <v>Foreign currency translation reserve</v>
          </cell>
          <cell r="D176">
            <v>1058296877.62</v>
          </cell>
        </row>
        <row r="177">
          <cell r="A177" t="str">
            <v>3045</v>
          </cell>
          <cell r="B177" t="str">
            <v>                3045</v>
          </cell>
          <cell r="C177" t="str">
            <v>Fair value revaluation erserve on AFS</v>
          </cell>
          <cell r="D177">
            <v>1562150.08</v>
          </cell>
        </row>
        <row r="178">
          <cell r="A178" t="str">
            <v>3046</v>
          </cell>
          <cell r="B178" t="str">
            <v>                3046</v>
          </cell>
          <cell r="C178" t="str">
            <v>Cumulative P/L related to non current HFS assets, reserve</v>
          </cell>
          <cell r="D178">
            <v>0</v>
          </cell>
        </row>
        <row r="179">
          <cell r="A179" t="str">
            <v>3047</v>
          </cell>
          <cell r="B179" t="str">
            <v>                3047</v>
          </cell>
          <cell r="C179" t="str">
            <v>Investment properties revaluation reserves</v>
          </cell>
          <cell r="D179">
            <v>0.28000000000000003</v>
          </cell>
        </row>
        <row r="180">
          <cell r="A180" t="str">
            <v>3048</v>
          </cell>
          <cell r="B180" t="str">
            <v>                3048</v>
          </cell>
          <cell r="C180" t="str">
            <v>Capital redemtion reserves</v>
          </cell>
          <cell r="D180">
            <v>0.45</v>
          </cell>
        </row>
        <row r="181">
          <cell r="A181" t="str">
            <v>3049</v>
          </cell>
          <cell r="B181" t="str">
            <v>                3049</v>
          </cell>
          <cell r="C181" t="str">
            <v>Other reserves dummy</v>
          </cell>
          <cell r="D181">
            <v>0</v>
          </cell>
        </row>
        <row r="182">
          <cell r="A182" t="str">
            <v>3050</v>
          </cell>
          <cell r="B182" t="str">
            <v>                3050</v>
          </cell>
          <cell r="C182" t="str">
            <v>Other reserves</v>
          </cell>
          <cell r="D182">
            <v>479997595.18000001</v>
          </cell>
        </row>
        <row r="183">
          <cell r="A183" t="str">
            <v>BS3210</v>
          </cell>
          <cell r="B183" t="str">
            <v>     BS3210</v>
          </cell>
          <cell r="C183" t="str">
            <v>Retained earnings</v>
          </cell>
          <cell r="D183">
            <v>-74478366205.259995</v>
          </cell>
        </row>
        <row r="184">
          <cell r="A184" t="str">
            <v>3210</v>
          </cell>
          <cell r="B184" t="str">
            <v>                3210</v>
          </cell>
          <cell r="C184" t="str">
            <v>Retained earnings</v>
          </cell>
          <cell r="D184">
            <v>-24576474089.25</v>
          </cell>
        </row>
        <row r="185">
          <cell r="A185" t="str">
            <v>3265</v>
          </cell>
          <cell r="B185" t="str">
            <v>                3265</v>
          </cell>
          <cell r="C185" t="str">
            <v>Profit - clearing item for Consolidation of Investments</v>
          </cell>
          <cell r="D185">
            <v>-92480</v>
          </cell>
        </row>
        <row r="186">
          <cell r="A186" t="str">
            <v>3999</v>
          </cell>
          <cell r="B186" t="str">
            <v>                3999</v>
          </cell>
          <cell r="C186" t="str">
            <v>Rounding differences</v>
          </cell>
          <cell r="D186">
            <v>-30.3</v>
          </cell>
        </row>
        <row r="187">
          <cell r="A187" t="str">
            <v>3220</v>
          </cell>
          <cell r="B187" t="str">
            <v>                3220</v>
          </cell>
          <cell r="C187" t="str">
            <v>Translation differences - retained earnings</v>
          </cell>
          <cell r="D187">
            <v>0.33</v>
          </cell>
        </row>
        <row r="188">
          <cell r="A188" t="str">
            <v>3230</v>
          </cell>
          <cell r="B188" t="str">
            <v>                3230</v>
          </cell>
          <cell r="C188" t="str">
            <v>Exchange rate differences - retained earnings</v>
          </cell>
          <cell r="D188">
            <v>-0.19</v>
          </cell>
        </row>
        <row r="189">
          <cell r="A189" t="str">
            <v>3250</v>
          </cell>
          <cell r="B189" t="str">
            <v>                3250</v>
          </cell>
          <cell r="C189" t="str">
            <v>Profit before first consolidation - retained earnings</v>
          </cell>
          <cell r="D189">
            <v>-0.08</v>
          </cell>
        </row>
        <row r="190">
          <cell r="A190" t="str">
            <v>3270</v>
          </cell>
          <cell r="B190" t="str">
            <v>                3270</v>
          </cell>
          <cell r="C190" t="str">
            <v>Profit for the year - retained earnings</v>
          </cell>
          <cell r="D190">
            <v>-49259861285.769997</v>
          </cell>
        </row>
        <row r="191">
          <cell r="A191" t="str">
            <v>3269</v>
          </cell>
          <cell r="B191" t="str">
            <v>                3269</v>
          </cell>
          <cell r="C191" t="str">
            <v>Profit and loss reserve - retained earnings</v>
          </cell>
          <cell r="D191">
            <v>-641938320</v>
          </cell>
        </row>
        <row r="192">
          <cell r="A192" t="str">
            <v>BS3300</v>
          </cell>
          <cell r="B192" t="str">
            <v>     BS3300</v>
          </cell>
          <cell r="C192" t="str">
            <v>Minority interest</v>
          </cell>
          <cell r="D192">
            <v>-8328975197.7299995</v>
          </cell>
        </row>
        <row r="193">
          <cell r="A193" t="str">
            <v>3300</v>
          </cell>
          <cell r="B193" t="str">
            <v>                3300</v>
          </cell>
          <cell r="C193" t="str">
            <v>Minority interest</v>
          </cell>
          <cell r="D193">
            <v>-8328975197.7299995</v>
          </cell>
        </row>
        <row r="194">
          <cell r="A194" t="str">
            <v/>
          </cell>
        </row>
        <row r="195">
          <cell r="A195" t="str">
            <v/>
          </cell>
        </row>
      </sheetData>
      <sheetData sheetId="4" refreshError="1">
        <row r="1">
          <cell r="B1">
            <v>8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</row>
        <row r="4">
          <cell r="A4" t="str">
            <v>IS4000</v>
          </cell>
          <cell r="B4" t="str">
            <v>   IS4000</v>
          </cell>
          <cell r="C4" t="str">
            <v>Income Statement</v>
          </cell>
          <cell r="D4">
            <v>-11093054978.309999</v>
          </cell>
          <cell r="E4">
            <v>-13673324945.76</v>
          </cell>
          <cell r="F4">
            <v>-9707738807.8099995</v>
          </cell>
          <cell r="G4">
            <v>-14785742553.889999</v>
          </cell>
          <cell r="H4">
            <v>-49259861285.769997</v>
          </cell>
        </row>
        <row r="5">
          <cell r="A5" t="str">
            <v>IS4010</v>
          </cell>
          <cell r="B5" t="str">
            <v>     IS4010</v>
          </cell>
          <cell r="C5" t="str">
            <v>Interest net income</v>
          </cell>
          <cell r="D5">
            <v>-7046110452.0500002</v>
          </cell>
          <cell r="E5">
            <v>-6646891966.4799995</v>
          </cell>
          <cell r="F5">
            <v>-9487396903.9899998</v>
          </cell>
          <cell r="G5">
            <v>-9529118745.0599995</v>
          </cell>
          <cell r="H5">
            <v>-32709518067.580002</v>
          </cell>
        </row>
        <row r="6">
          <cell r="A6" t="str">
            <v>ISSUB4010</v>
          </cell>
          <cell r="B6" t="str">
            <v>       ISSUB4010</v>
          </cell>
          <cell r="C6" t="str">
            <v>Interest income</v>
          </cell>
          <cell r="D6">
            <v>-32395453282.919998</v>
          </cell>
          <cell r="E6">
            <v>-34035258935.66</v>
          </cell>
          <cell r="F6">
            <v>-44023215758.629997</v>
          </cell>
          <cell r="G6">
            <v>-46885383352.349998</v>
          </cell>
          <cell r="H6">
            <v>-157339311329.56</v>
          </cell>
        </row>
        <row r="7">
          <cell r="A7" t="str">
            <v>4010</v>
          </cell>
          <cell r="B7" t="str">
            <v>                  4010</v>
          </cell>
          <cell r="C7" t="str">
            <v>Interest income on cash &amp; balances with central banks</v>
          </cell>
          <cell r="D7">
            <v>-69573145.799999997</v>
          </cell>
          <cell r="E7">
            <v>-120430565.48999999</v>
          </cell>
          <cell r="F7">
            <v>-71968364.939999998</v>
          </cell>
          <cell r="G7">
            <v>-104536750.68000001</v>
          </cell>
          <cell r="H7">
            <v>-366508826.91000003</v>
          </cell>
        </row>
        <row r="8">
          <cell r="A8" t="str">
            <v>4020</v>
          </cell>
          <cell r="B8" t="str">
            <v>                  4020</v>
          </cell>
          <cell r="C8" t="str">
            <v>Interest income on loans and receivables</v>
          </cell>
          <cell r="D8">
            <v>-15788176370.639999</v>
          </cell>
          <cell r="E8">
            <v>-16563096039.15</v>
          </cell>
          <cell r="F8">
            <v>-24632665458.119999</v>
          </cell>
          <cell r="G8">
            <v>-22313505395.240002</v>
          </cell>
          <cell r="H8">
            <v>-79297443263.149994</v>
          </cell>
        </row>
        <row r="9">
          <cell r="A9" t="str">
            <v>4030</v>
          </cell>
          <cell r="B9" t="str">
            <v>                  4030</v>
          </cell>
          <cell r="C9" t="str">
            <v>Interest income from HTM investments</v>
          </cell>
          <cell r="D9">
            <v>-17784.740000000002</v>
          </cell>
          <cell r="E9">
            <v>125.74</v>
          </cell>
          <cell r="F9">
            <v>37374118.390000001</v>
          </cell>
          <cell r="G9">
            <v>-2553.65</v>
          </cell>
          <cell r="H9">
            <v>37353905.740000002</v>
          </cell>
        </row>
        <row r="10">
          <cell r="A10" t="str">
            <v>4040</v>
          </cell>
          <cell r="B10" t="str">
            <v>                  4040</v>
          </cell>
          <cell r="C10" t="str">
            <v>Interest income from AFS assets</v>
          </cell>
          <cell r="G10">
            <v>0</v>
          </cell>
          <cell r="H10">
            <v>0</v>
          </cell>
        </row>
        <row r="11">
          <cell r="A11" t="str">
            <v>4050</v>
          </cell>
          <cell r="B11" t="str">
            <v>                  4050</v>
          </cell>
          <cell r="C11" t="str">
            <v>Interest income from trading assets</v>
          </cell>
          <cell r="D11">
            <v>-2094555460.3299999</v>
          </cell>
          <cell r="E11">
            <v>-2282709844.8299999</v>
          </cell>
          <cell r="F11">
            <v>-2182963857.3299999</v>
          </cell>
          <cell r="G11">
            <v>-2733172863.6599998</v>
          </cell>
          <cell r="H11">
            <v>-9293402026.1499996</v>
          </cell>
        </row>
        <row r="12">
          <cell r="A12" t="str">
            <v>4060</v>
          </cell>
          <cell r="B12" t="str">
            <v>                  4060</v>
          </cell>
          <cell r="C12" t="str">
            <v>Interest income from assets designated at FV through P/L</v>
          </cell>
          <cell r="D12">
            <v>-923407948.40999997</v>
          </cell>
          <cell r="E12">
            <v>-437127971.29000002</v>
          </cell>
          <cell r="F12">
            <v>-682116255.05999994</v>
          </cell>
          <cell r="G12">
            <v>-3063096932.1799998</v>
          </cell>
          <cell r="H12">
            <v>-5105749106.9399996</v>
          </cell>
        </row>
        <row r="13">
          <cell r="A13" t="str">
            <v>4070</v>
          </cell>
          <cell r="B13" t="str">
            <v>                  4070</v>
          </cell>
          <cell r="C13" t="str">
            <v>Interest income from derivatives used for hedging</v>
          </cell>
          <cell r="D13">
            <v>-247690604.97</v>
          </cell>
          <cell r="E13">
            <v>-270593850.75</v>
          </cell>
          <cell r="F13">
            <v>-234030707.78999999</v>
          </cell>
          <cell r="G13">
            <v>-204644031.50999999</v>
          </cell>
          <cell r="H13">
            <v>-956959195.01999998</v>
          </cell>
        </row>
        <row r="14">
          <cell r="A14" t="str">
            <v>4080</v>
          </cell>
          <cell r="B14" t="str">
            <v>                  4080</v>
          </cell>
          <cell r="C14" t="str">
            <v>Interest income from financial lease</v>
          </cell>
          <cell r="D14">
            <v>-609755594.44000006</v>
          </cell>
          <cell r="E14">
            <v>-618826200.58000004</v>
          </cell>
          <cell r="F14">
            <v>-1084062563.0999999</v>
          </cell>
          <cell r="G14">
            <v>-1062472561.39</v>
          </cell>
          <cell r="H14">
            <v>-3375116919.5100002</v>
          </cell>
        </row>
        <row r="15">
          <cell r="A15" t="str">
            <v>4090</v>
          </cell>
          <cell r="B15" t="str">
            <v>                  4090</v>
          </cell>
          <cell r="C15" t="str">
            <v>Interest income from consolidated companies</v>
          </cell>
          <cell r="D15">
            <v>-164.61</v>
          </cell>
          <cell r="E15">
            <v>164.6</v>
          </cell>
          <cell r="F15">
            <v>-5576.63</v>
          </cell>
          <cell r="G15">
            <v>0</v>
          </cell>
          <cell r="H15">
            <v>-5576.64</v>
          </cell>
        </row>
        <row r="16">
          <cell r="A16" t="str">
            <v>4085</v>
          </cell>
          <cell r="B16" t="str">
            <v>                  4085</v>
          </cell>
          <cell r="C16" t="str">
            <v>Other interest income</v>
          </cell>
          <cell r="D16">
            <v>-193473863.66999999</v>
          </cell>
          <cell r="E16">
            <v>-301435631.88</v>
          </cell>
          <cell r="F16">
            <v>-436278526.30000001</v>
          </cell>
          <cell r="G16">
            <v>-818378574.99000001</v>
          </cell>
          <cell r="H16">
            <v>-1749566596.8399999</v>
          </cell>
        </row>
        <row r="17">
          <cell r="A17" t="str">
            <v>4093</v>
          </cell>
          <cell r="B17" t="str">
            <v>                  4093</v>
          </cell>
          <cell r="C17" t="str">
            <v>Internal interst income</v>
          </cell>
          <cell r="D17">
            <v>-11704111453.27</v>
          </cell>
          <cell r="E17">
            <v>-12445716798.42</v>
          </cell>
          <cell r="F17">
            <v>-13876934944.23</v>
          </cell>
          <cell r="G17">
            <v>-15386750455.25</v>
          </cell>
          <cell r="H17">
            <v>-53413513651.169998</v>
          </cell>
        </row>
        <row r="18">
          <cell r="A18" t="str">
            <v>4095</v>
          </cell>
          <cell r="B18" t="str">
            <v>                  4095</v>
          </cell>
          <cell r="C18" t="str">
            <v>Transferred interest income</v>
          </cell>
          <cell r="D18">
            <v>-766115306.47000003</v>
          </cell>
          <cell r="E18">
            <v>-944432425.13999999</v>
          </cell>
          <cell r="F18">
            <v>-984546792.13999999</v>
          </cell>
          <cell r="G18">
            <v>-1222179886.6500001</v>
          </cell>
          <cell r="H18">
            <v>-3917274410.4000001</v>
          </cell>
        </row>
        <row r="19">
          <cell r="A19" t="str">
            <v>E5099</v>
          </cell>
          <cell r="B19" t="str">
            <v>                  E5099</v>
          </cell>
          <cell r="C19" t="str">
            <v>Elimination difference interest</v>
          </cell>
          <cell r="D19">
            <v>1424414.43</v>
          </cell>
          <cell r="E19">
            <v>-50889898.469999999</v>
          </cell>
          <cell r="F19">
            <v>124983168.62</v>
          </cell>
          <cell r="G19">
            <v>23356652.850000001</v>
          </cell>
          <cell r="H19">
            <v>98874337.430000007</v>
          </cell>
        </row>
        <row r="20">
          <cell r="A20" t="str">
            <v>ISSUB5010</v>
          </cell>
          <cell r="B20" t="str">
            <v>       ISSUB5010</v>
          </cell>
          <cell r="C20" t="str">
            <v>Interest expenses</v>
          </cell>
          <cell r="D20">
            <v>25349342830.869999</v>
          </cell>
          <cell r="E20">
            <v>27388366969.18</v>
          </cell>
          <cell r="F20">
            <v>34535818854.639999</v>
          </cell>
          <cell r="G20">
            <v>37356264607.290001</v>
          </cell>
          <cell r="H20">
            <v>124629793261.98</v>
          </cell>
        </row>
        <row r="21">
          <cell r="A21" t="str">
            <v>5010</v>
          </cell>
          <cell r="B21" t="str">
            <v>                  5010</v>
          </cell>
          <cell r="C21" t="str">
            <v>Interest expense on deposits &amp; balances</v>
          </cell>
          <cell r="D21">
            <v>2959924782.3899999</v>
          </cell>
          <cell r="E21">
            <v>3107200887.8000002</v>
          </cell>
          <cell r="F21">
            <v>6803097476.0200005</v>
          </cell>
          <cell r="G21">
            <v>5985497345.1800003</v>
          </cell>
          <cell r="H21">
            <v>18855720491.389999</v>
          </cell>
        </row>
        <row r="22">
          <cell r="A22" t="str">
            <v>5020</v>
          </cell>
          <cell r="B22" t="str">
            <v>                  5020</v>
          </cell>
          <cell r="C22" t="str">
            <v>Interest expense on borrowings</v>
          </cell>
          <cell r="D22">
            <v>7239659394.0299997</v>
          </cell>
          <cell r="E22">
            <v>8582617974.7799997</v>
          </cell>
          <cell r="F22">
            <v>9870681379.3199997</v>
          </cell>
          <cell r="G22">
            <v>12082636686.43</v>
          </cell>
          <cell r="H22">
            <v>37775595434.559998</v>
          </cell>
        </row>
        <row r="23">
          <cell r="A23" t="str">
            <v>5030</v>
          </cell>
          <cell r="B23" t="str">
            <v>                  5030</v>
          </cell>
          <cell r="C23" t="str">
            <v>Interest expense on subordinated loans</v>
          </cell>
          <cell r="D23">
            <v>827435225.57000005</v>
          </cell>
          <cell r="E23">
            <v>684093951.26999998</v>
          </cell>
          <cell r="F23">
            <v>1266725373.53</v>
          </cell>
          <cell r="G23">
            <v>867427719.75999999</v>
          </cell>
          <cell r="H23">
            <v>3645682270.1300001</v>
          </cell>
        </row>
        <row r="24">
          <cell r="A24" t="str">
            <v>5050</v>
          </cell>
          <cell r="B24" t="str">
            <v>                  5050</v>
          </cell>
          <cell r="C24" t="str">
            <v>Interest expense on trading liabilities</v>
          </cell>
          <cell r="D24">
            <v>-11166041.6</v>
          </cell>
          <cell r="E24">
            <v>86658449.340000004</v>
          </cell>
          <cell r="F24">
            <v>371252299.04000002</v>
          </cell>
          <cell r="G24">
            <v>552967965</v>
          </cell>
          <cell r="H24">
            <v>999712671.77999997</v>
          </cell>
        </row>
        <row r="25">
          <cell r="A25" t="str">
            <v>5060</v>
          </cell>
          <cell r="B25" t="str">
            <v>                  5060</v>
          </cell>
          <cell r="C25" t="str">
            <v>Interest on liabilities designated at fair value through P/L</v>
          </cell>
          <cell r="D25">
            <v>392213151.51999998</v>
          </cell>
          <cell r="E25">
            <v>316100408.24000001</v>
          </cell>
          <cell r="F25">
            <v>231837490.97999999</v>
          </cell>
          <cell r="G25">
            <v>214304648.22</v>
          </cell>
          <cell r="H25">
            <v>1154455698.96</v>
          </cell>
        </row>
        <row r="26">
          <cell r="A26" t="str">
            <v>5070</v>
          </cell>
          <cell r="B26" t="str">
            <v>                  5070</v>
          </cell>
          <cell r="C26" t="str">
            <v>Interest expense on derivatives used for hedging</v>
          </cell>
          <cell r="D26">
            <v>1446592565.47</v>
          </cell>
          <cell r="E26">
            <v>1174377675.8399999</v>
          </cell>
          <cell r="F26">
            <v>1097291045.77</v>
          </cell>
          <cell r="G26">
            <v>989569412.59000003</v>
          </cell>
          <cell r="H26">
            <v>4707830699.6700001</v>
          </cell>
        </row>
        <row r="27">
          <cell r="A27" t="str">
            <v>5080</v>
          </cell>
          <cell r="B27" t="str">
            <v>                  5080</v>
          </cell>
          <cell r="C27" t="str">
            <v>Interest expense on other loans (incl. Financial lease )</v>
          </cell>
          <cell r="D27">
            <v>21158890.93</v>
          </cell>
          <cell r="E27">
            <v>29858359.07</v>
          </cell>
          <cell r="F27">
            <v>2893326.4</v>
          </cell>
          <cell r="G27">
            <v>39729798.100000001</v>
          </cell>
          <cell r="H27">
            <v>93640374.5</v>
          </cell>
        </row>
        <row r="28">
          <cell r="A28" t="str">
            <v>5090</v>
          </cell>
          <cell r="B28" t="str">
            <v>                  5090</v>
          </cell>
          <cell r="C28" t="str">
            <v>Interest expenses to consolidated companies</v>
          </cell>
          <cell r="D28">
            <v>44.93</v>
          </cell>
          <cell r="E28">
            <v>-44.92</v>
          </cell>
          <cell r="F28">
            <v>-11763600.02</v>
          </cell>
          <cell r="G28">
            <v>-0.02</v>
          </cell>
          <cell r="H28">
            <v>-11763600.029999999</v>
          </cell>
        </row>
        <row r="29">
          <cell r="A29" t="str">
            <v>5093</v>
          </cell>
          <cell r="B29" t="str">
            <v>                  5093</v>
          </cell>
          <cell r="C29" t="str">
            <v>Internal interest expense</v>
          </cell>
          <cell r="D29">
            <v>11704102571.73</v>
          </cell>
          <cell r="E29">
            <v>12445725679.959999</v>
          </cell>
          <cell r="F29">
            <v>13876804698.82</v>
          </cell>
          <cell r="G29">
            <v>15386880704.24</v>
          </cell>
          <cell r="H29">
            <v>53413513654.75</v>
          </cell>
        </row>
        <row r="30">
          <cell r="A30" t="str">
            <v>5095</v>
          </cell>
          <cell r="B30" t="str">
            <v>                  5095</v>
          </cell>
          <cell r="C30" t="str">
            <v>Transferred interest expense</v>
          </cell>
          <cell r="D30">
            <v>766115306.47000003</v>
          </cell>
          <cell r="E30">
            <v>944432393.65999997</v>
          </cell>
          <cell r="F30">
            <v>984546791.36000001</v>
          </cell>
          <cell r="G30">
            <v>1222179909.9400001</v>
          </cell>
          <cell r="H30">
            <v>3917274401.4299998</v>
          </cell>
        </row>
        <row r="31">
          <cell r="A31" t="str">
            <v>5085</v>
          </cell>
          <cell r="B31" t="str">
            <v>                  5085</v>
          </cell>
          <cell r="C31" t="str">
            <v>Other interest expenses</v>
          </cell>
          <cell r="D31">
            <v>3306939.43</v>
          </cell>
          <cell r="E31">
            <v>17301234.140000001</v>
          </cell>
          <cell r="F31">
            <v>42452573.420000002</v>
          </cell>
          <cell r="G31">
            <v>15070417.85</v>
          </cell>
          <cell r="H31">
            <v>78131164.840000004</v>
          </cell>
        </row>
        <row r="32">
          <cell r="A32" t="str">
            <v>IS4100</v>
          </cell>
          <cell r="B32" t="str">
            <v>     IS4100</v>
          </cell>
          <cell r="C32" t="str">
            <v>Insurance premium</v>
          </cell>
          <cell r="D32">
            <v>-151923530</v>
          </cell>
          <cell r="E32">
            <v>-146165969.81999999</v>
          </cell>
          <cell r="F32">
            <v>-137531394.28999999</v>
          </cell>
          <cell r="G32">
            <v>-64552249.850000001</v>
          </cell>
          <cell r="H32">
            <v>-500173143.95999998</v>
          </cell>
        </row>
        <row r="33">
          <cell r="A33" t="str">
            <v>4100</v>
          </cell>
          <cell r="B33" t="str">
            <v>                4100</v>
          </cell>
          <cell r="C33" t="str">
            <v>Insurance premium</v>
          </cell>
          <cell r="D33">
            <v>-132518536</v>
          </cell>
          <cell r="E33">
            <v>-165340462.81999999</v>
          </cell>
          <cell r="F33">
            <v>-136382076.28999999</v>
          </cell>
          <cell r="G33">
            <v>-65247341.850000001</v>
          </cell>
          <cell r="H33">
            <v>-499488416.95999998</v>
          </cell>
        </row>
        <row r="34">
          <cell r="A34" t="str">
            <v>4191</v>
          </cell>
          <cell r="B34" t="str">
            <v>                4191</v>
          </cell>
          <cell r="C34" t="str">
            <v>Insurance premium, consolidated companies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 t="str">
            <v>E4191</v>
          </cell>
          <cell r="B35" t="str">
            <v>                E4191</v>
          </cell>
          <cell r="C35" t="str">
            <v>Elimination difference on net insurance gain</v>
          </cell>
          <cell r="D35">
            <v>-19404994</v>
          </cell>
          <cell r="E35">
            <v>19174493</v>
          </cell>
          <cell r="F35">
            <v>-1149318</v>
          </cell>
          <cell r="G35">
            <v>695092</v>
          </cell>
          <cell r="H35">
            <v>-684727</v>
          </cell>
        </row>
        <row r="36">
          <cell r="A36" t="str">
            <v>IS4220</v>
          </cell>
          <cell r="B36" t="str">
            <v>     IS4220</v>
          </cell>
          <cell r="C36" t="str">
            <v>Fee and commission net income</v>
          </cell>
          <cell r="D36">
            <v>-4432505067.75</v>
          </cell>
          <cell r="E36">
            <v>-4930224043</v>
          </cell>
          <cell r="F36">
            <v>-6862330271.5799999</v>
          </cell>
          <cell r="G36">
            <v>-6203188632.0900002</v>
          </cell>
          <cell r="H36">
            <v>-22428248014.419998</v>
          </cell>
        </row>
        <row r="37">
          <cell r="A37" t="str">
            <v>ISSUB4220</v>
          </cell>
          <cell r="B37" t="str">
            <v>       ISSUB4220</v>
          </cell>
          <cell r="C37" t="str">
            <v>Fee and commission income</v>
          </cell>
          <cell r="D37">
            <v>-5039704293.3299999</v>
          </cell>
          <cell r="E37">
            <v>-4564596817.8999996</v>
          </cell>
          <cell r="F37">
            <v>-6145840506.96</v>
          </cell>
          <cell r="G37">
            <v>-7875644572.71</v>
          </cell>
          <cell r="H37">
            <v>-23625786190.900002</v>
          </cell>
        </row>
        <row r="38">
          <cell r="A38" t="str">
            <v>4220</v>
          </cell>
          <cell r="B38" t="str">
            <v>                  4220</v>
          </cell>
          <cell r="C38" t="str">
            <v>Commission from securities trading</v>
          </cell>
          <cell r="D38">
            <v>-1389835657.9000001</v>
          </cell>
          <cell r="E38">
            <v>-1987415244.1400001</v>
          </cell>
          <cell r="F38">
            <v>-1992751155.6099999</v>
          </cell>
          <cell r="G38">
            <v>-2884458579.0799999</v>
          </cell>
          <cell r="H38">
            <v>-8254460636.7299995</v>
          </cell>
        </row>
        <row r="39">
          <cell r="A39" t="str">
            <v>4240</v>
          </cell>
          <cell r="B39" t="str">
            <v>                  4240</v>
          </cell>
          <cell r="C39" t="str">
            <v>Commission from lending</v>
          </cell>
          <cell r="D39">
            <v>-1111066547.8299999</v>
          </cell>
          <cell r="E39">
            <v>-554273744.78999996</v>
          </cell>
          <cell r="F39">
            <v>-121563136.42</v>
          </cell>
          <cell r="G39">
            <v>122469579.79000001</v>
          </cell>
          <cell r="H39">
            <v>-1664433849.25</v>
          </cell>
        </row>
        <row r="40">
          <cell r="A40" t="str">
            <v>4250</v>
          </cell>
          <cell r="B40" t="str">
            <v>                  4250</v>
          </cell>
          <cell r="C40" t="str">
            <v>Other commission income</v>
          </cell>
          <cell r="D40">
            <v>-2250185162.8099999</v>
          </cell>
          <cell r="E40">
            <v>-1838029737.3</v>
          </cell>
          <cell r="F40">
            <v>-3667219762.04</v>
          </cell>
          <cell r="G40">
            <v>-4130407282.3200002</v>
          </cell>
          <cell r="H40">
            <v>-11885841944.469999</v>
          </cell>
        </row>
        <row r="41">
          <cell r="A41" t="str">
            <v>4293</v>
          </cell>
          <cell r="B41" t="str">
            <v>                  4293</v>
          </cell>
          <cell r="C41" t="str">
            <v>Internal commission income</v>
          </cell>
          <cell r="D41">
            <v>0</v>
          </cell>
          <cell r="E41">
            <v>0</v>
          </cell>
          <cell r="F41">
            <v>-9999988.0999999996</v>
          </cell>
          <cell r="G41">
            <v>-108925469.28</v>
          </cell>
          <cell r="H41">
            <v>-118925457.38</v>
          </cell>
        </row>
        <row r="42">
          <cell r="A42" t="str">
            <v>4294</v>
          </cell>
          <cell r="B42" t="str">
            <v>                  4294</v>
          </cell>
          <cell r="C42" t="str">
            <v>Transfer commission income</v>
          </cell>
          <cell r="D42">
            <v>0</v>
          </cell>
          <cell r="E42">
            <v>0</v>
          </cell>
          <cell r="F42">
            <v>-4524377.7699999996</v>
          </cell>
          <cell r="G42">
            <v>5210457.6100000003</v>
          </cell>
          <cell r="H42">
            <v>686079.84</v>
          </cell>
        </row>
        <row r="43">
          <cell r="A43" t="str">
            <v>4230</v>
          </cell>
          <cell r="B43" t="str">
            <v>                  4230</v>
          </cell>
          <cell r="C43" t="str">
            <v>Commission from derivatives</v>
          </cell>
          <cell r="D43">
            <v>-188380546.81</v>
          </cell>
          <cell r="E43">
            <v>-288321059.85000002</v>
          </cell>
          <cell r="F43">
            <v>-310973740.56999999</v>
          </cell>
          <cell r="G43">
            <v>-890525416.25999999</v>
          </cell>
          <cell r="H43">
            <v>-1678200763.49</v>
          </cell>
        </row>
        <row r="44">
          <cell r="A44" t="str">
            <v>4290</v>
          </cell>
          <cell r="B44" t="str">
            <v>                  4290</v>
          </cell>
          <cell r="C44" t="str">
            <v>Commission income from consolidated companies</v>
          </cell>
          <cell r="D44">
            <v>-51.19</v>
          </cell>
          <cell r="E44">
            <v>51.18</v>
          </cell>
          <cell r="F44">
            <v>-0.02</v>
          </cell>
          <cell r="G44">
            <v>0.01</v>
          </cell>
          <cell r="H44">
            <v>-0.02</v>
          </cell>
        </row>
        <row r="45">
          <cell r="A45" t="str">
            <v>E5299</v>
          </cell>
          <cell r="B45" t="str">
            <v>                  E5299</v>
          </cell>
          <cell r="C45" t="str">
            <v>Elimination differences commission</v>
          </cell>
          <cell r="D45">
            <v>-100236326.79000001</v>
          </cell>
          <cell r="E45">
            <v>103442917</v>
          </cell>
          <cell r="F45">
            <v>-38808346.43</v>
          </cell>
          <cell r="G45">
            <v>10992136.82</v>
          </cell>
          <cell r="H45">
            <v>-24609619.399999999</v>
          </cell>
        </row>
        <row r="46">
          <cell r="A46" t="str">
            <v>ISSUB5220</v>
          </cell>
          <cell r="B46" t="str">
            <v>       ISSUB5220</v>
          </cell>
          <cell r="C46" t="str">
            <v>Fee and commission expenses</v>
          </cell>
          <cell r="D46">
            <v>607199225.58000004</v>
          </cell>
          <cell r="E46">
            <v>-365627225.10000002</v>
          </cell>
          <cell r="F46">
            <v>-716489764.62</v>
          </cell>
          <cell r="G46">
            <v>1672455940.6199999</v>
          </cell>
          <cell r="H46">
            <v>1197538176.48</v>
          </cell>
        </row>
        <row r="47">
          <cell r="A47" t="str">
            <v>5220</v>
          </cell>
          <cell r="B47" t="str">
            <v>                  5220</v>
          </cell>
          <cell r="C47" t="str">
            <v>Commission expenses on received guarantees</v>
          </cell>
          <cell r="D47">
            <v>3547092.57</v>
          </cell>
          <cell r="E47">
            <v>2909786.35</v>
          </cell>
          <cell r="F47">
            <v>2832833.12</v>
          </cell>
          <cell r="G47">
            <v>52138786.340000004</v>
          </cell>
          <cell r="H47">
            <v>61428498.380000003</v>
          </cell>
        </row>
        <row r="48">
          <cell r="A48" t="str">
            <v>5250</v>
          </cell>
          <cell r="B48" t="str">
            <v>                  5250</v>
          </cell>
          <cell r="C48" t="str">
            <v>Other commission expenses</v>
          </cell>
          <cell r="D48">
            <v>305548815.63</v>
          </cell>
          <cell r="E48">
            <v>-694583604.41999996</v>
          </cell>
          <cell r="F48">
            <v>-1030377419.5599999</v>
          </cell>
          <cell r="G48">
            <v>1050747019.72</v>
          </cell>
          <cell r="H48">
            <v>-368665188.63</v>
          </cell>
        </row>
        <row r="49">
          <cell r="A49" t="str">
            <v>5230</v>
          </cell>
          <cell r="B49" t="str">
            <v>                  5230</v>
          </cell>
          <cell r="C49" t="str">
            <v>Commission expenses - securities trading</v>
          </cell>
          <cell r="D49">
            <v>297460904.56</v>
          </cell>
          <cell r="E49">
            <v>326689005.79000002</v>
          </cell>
          <cell r="F49">
            <v>301054771.70999998</v>
          </cell>
          <cell r="G49">
            <v>460644811.68000001</v>
          </cell>
          <cell r="H49">
            <v>1385849493.74</v>
          </cell>
        </row>
        <row r="50">
          <cell r="A50" t="str">
            <v>5290</v>
          </cell>
          <cell r="B50" t="str">
            <v>                  5290</v>
          </cell>
          <cell r="C50" t="str">
            <v>Commission expenses to consolidated companies</v>
          </cell>
          <cell r="D50">
            <v>-16.96</v>
          </cell>
          <cell r="E50">
            <v>16.96</v>
          </cell>
          <cell r="F50">
            <v>0</v>
          </cell>
          <cell r="G50">
            <v>0</v>
          </cell>
          <cell r="H50">
            <v>0</v>
          </cell>
        </row>
        <row r="51">
          <cell r="A51" t="str">
            <v>5293</v>
          </cell>
          <cell r="B51" t="str">
            <v>                  5293</v>
          </cell>
          <cell r="C51" t="str">
            <v>Internal commission expenses</v>
          </cell>
          <cell r="D51">
            <v>642429.78</v>
          </cell>
          <cell r="E51">
            <v>-642429.78</v>
          </cell>
          <cell r="F51">
            <v>10000050.109999999</v>
          </cell>
          <cell r="G51">
            <v>108925322.88</v>
          </cell>
          <cell r="H51">
            <v>118925372.98999999</v>
          </cell>
        </row>
        <row r="52">
          <cell r="A52" t="str">
            <v>5294</v>
          </cell>
          <cell r="B52" t="str">
            <v>                  5294</v>
          </cell>
          <cell r="C52" t="str">
            <v>Transferred commission expenses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A53" t="str">
            <v>IS4310</v>
          </cell>
          <cell r="B53" t="str">
            <v>     IS4310</v>
          </cell>
          <cell r="C53" t="str">
            <v>Dividend income</v>
          </cell>
          <cell r="D53">
            <v>-483392914.31</v>
          </cell>
          <cell r="E53">
            <v>-1267738291.1199999</v>
          </cell>
          <cell r="F53">
            <v>-12700415.949999999</v>
          </cell>
          <cell r="G53">
            <v>-43851815.719999999</v>
          </cell>
          <cell r="H53">
            <v>-1807683437.0999999</v>
          </cell>
        </row>
        <row r="54">
          <cell r="A54" t="str">
            <v>4310</v>
          </cell>
          <cell r="B54" t="str">
            <v>                4310</v>
          </cell>
          <cell r="C54" t="str">
            <v>Dividend income on AFS financial assets</v>
          </cell>
          <cell r="E54">
            <v>-49015673.549999997</v>
          </cell>
          <cell r="F54">
            <v>-888820</v>
          </cell>
          <cell r="G54">
            <v>0</v>
          </cell>
          <cell r="H54">
            <v>-49904493.549999997</v>
          </cell>
        </row>
        <row r="55">
          <cell r="A55" t="str">
            <v>4320</v>
          </cell>
          <cell r="B55" t="str">
            <v>                4320</v>
          </cell>
          <cell r="C55" t="str">
            <v>Dividend income on Trading assets</v>
          </cell>
          <cell r="D55">
            <v>-466578582.64999998</v>
          </cell>
          <cell r="E55">
            <v>-1201254330.3299999</v>
          </cell>
          <cell r="F55">
            <v>-11475431.35</v>
          </cell>
          <cell r="G55">
            <v>-44078581.210000001</v>
          </cell>
          <cell r="H55">
            <v>-1723386925.54</v>
          </cell>
        </row>
        <row r="56">
          <cell r="A56" t="str">
            <v>4330</v>
          </cell>
          <cell r="B56" t="str">
            <v>                4330</v>
          </cell>
          <cell r="C56" t="str">
            <v>Dividend income on assets at fair value through P/L</v>
          </cell>
          <cell r="D56">
            <v>-16814331.66</v>
          </cell>
          <cell r="E56">
            <v>-17468287.239999998</v>
          </cell>
          <cell r="F56">
            <v>-336164.6</v>
          </cell>
          <cell r="G56">
            <v>-626195.44999999995</v>
          </cell>
          <cell r="H56">
            <v>-35244978.950000003</v>
          </cell>
        </row>
        <row r="57">
          <cell r="A57" t="str">
            <v>4390</v>
          </cell>
          <cell r="B57" t="str">
            <v>                4390</v>
          </cell>
          <cell r="C57" t="str">
            <v>Dividend income from consolidated companies</v>
          </cell>
          <cell r="D57">
            <v>0</v>
          </cell>
          <cell r="E57">
            <v>0</v>
          </cell>
          <cell r="F57">
            <v>0</v>
          </cell>
          <cell r="G57">
            <v>852960.94</v>
          </cell>
          <cell r="H57">
            <v>852960.94</v>
          </cell>
        </row>
        <row r="58">
          <cell r="A58" t="str">
            <v>IS4410</v>
          </cell>
          <cell r="B58" t="str">
            <v>     IS4410</v>
          </cell>
          <cell r="C58" t="str">
            <v>Real.gain/losses on fin.assets/liab.not meas.at FV thr.P/L</v>
          </cell>
          <cell r="D58">
            <v>-55791764.869999997</v>
          </cell>
          <cell r="E58">
            <v>-61766620.439999998</v>
          </cell>
          <cell r="F58">
            <v>-3886390.08</v>
          </cell>
          <cell r="G58">
            <v>-25208769.359999999</v>
          </cell>
          <cell r="H58">
            <v>-146653544.75</v>
          </cell>
        </row>
        <row r="59">
          <cell r="A59" t="str">
            <v>ISSUB4410</v>
          </cell>
          <cell r="B59" t="str">
            <v>       ISSUB4410</v>
          </cell>
          <cell r="C59" t="str">
            <v>Realised gain</v>
          </cell>
          <cell r="D59">
            <v>-57504931.960000001</v>
          </cell>
          <cell r="E59">
            <v>-63643574.950000003</v>
          </cell>
          <cell r="F59">
            <v>-5731960.5499999998</v>
          </cell>
          <cell r="G59">
            <v>-19953531.030000001</v>
          </cell>
          <cell r="H59">
            <v>-146833998.49000001</v>
          </cell>
        </row>
        <row r="60">
          <cell r="A60" t="str">
            <v>4410</v>
          </cell>
          <cell r="B60" t="str">
            <v>                  4410</v>
          </cell>
          <cell r="C60" t="str">
            <v>Realised gain on loans, receivables and finance leases</v>
          </cell>
          <cell r="F60">
            <v>-3973248.62</v>
          </cell>
          <cell r="G60">
            <v>1142062.1299999999</v>
          </cell>
          <cell r="H60">
            <v>-2831186.49</v>
          </cell>
        </row>
        <row r="61">
          <cell r="A61" t="str">
            <v>4490</v>
          </cell>
          <cell r="B61" t="str">
            <v>                  4490</v>
          </cell>
          <cell r="C61" t="str">
            <v>Real.gain on fin.assets/liab.not meas.at FV thr.P/L cons.c</v>
          </cell>
          <cell r="E61">
            <v>0</v>
          </cell>
          <cell r="G61">
            <v>0</v>
          </cell>
          <cell r="H61">
            <v>0</v>
          </cell>
        </row>
        <row r="62">
          <cell r="A62" t="str">
            <v>4420</v>
          </cell>
          <cell r="B62" t="str">
            <v>                  4420</v>
          </cell>
          <cell r="C62" t="str">
            <v>Realised gain on AFS assets</v>
          </cell>
          <cell r="D62">
            <v>-57504931.960000001</v>
          </cell>
          <cell r="E62">
            <v>-63643574.960000001</v>
          </cell>
          <cell r="F62">
            <v>-46573.59</v>
          </cell>
          <cell r="G62">
            <v>-17727281.370000001</v>
          </cell>
          <cell r="H62">
            <v>-138922361.88</v>
          </cell>
        </row>
        <row r="63">
          <cell r="A63" t="str">
            <v>4440</v>
          </cell>
          <cell r="B63" t="str">
            <v>                  4440</v>
          </cell>
          <cell r="C63" t="str">
            <v>Realised gain on financial liabilities measured at amortised</v>
          </cell>
          <cell r="G63">
            <v>-5565118.0599999996</v>
          </cell>
          <cell r="H63">
            <v>-5565118.0599999996</v>
          </cell>
        </row>
        <row r="64">
          <cell r="A64" t="str">
            <v>4450</v>
          </cell>
          <cell r="B64" t="str">
            <v>                  4450</v>
          </cell>
          <cell r="C64" t="str">
            <v>Other realised gain on assets/liab. not meas.at FV thr.P/L</v>
          </cell>
          <cell r="E64">
            <v>0.01</v>
          </cell>
          <cell r="F64">
            <v>-1712138.34</v>
          </cell>
          <cell r="G64">
            <v>2199006.27</v>
          </cell>
          <cell r="H64">
            <v>486867.94</v>
          </cell>
        </row>
        <row r="65">
          <cell r="A65" t="str">
            <v>E4490</v>
          </cell>
          <cell r="B65" t="str">
            <v>                  E4490</v>
          </cell>
          <cell r="C65" t="str">
            <v>Elimination differences assets not measured at FV thr. P/L</v>
          </cell>
          <cell r="E65">
            <v>0</v>
          </cell>
          <cell r="G65">
            <v>-2200</v>
          </cell>
          <cell r="H65">
            <v>-2200</v>
          </cell>
        </row>
        <row r="66">
          <cell r="A66" t="str">
            <v>ISSUB5410</v>
          </cell>
          <cell r="B66" t="str">
            <v>       ISSUB5410</v>
          </cell>
          <cell r="C66" t="str">
            <v>Realised losses</v>
          </cell>
          <cell r="D66">
            <v>1713167.09</v>
          </cell>
          <cell r="E66">
            <v>1876954.51</v>
          </cell>
          <cell r="F66">
            <v>1845570.47</v>
          </cell>
          <cell r="G66">
            <v>-5255238.33</v>
          </cell>
          <cell r="H66">
            <v>180453.74</v>
          </cell>
        </row>
        <row r="67">
          <cell r="A67" t="str">
            <v>5410</v>
          </cell>
          <cell r="B67" t="str">
            <v>                  5410</v>
          </cell>
          <cell r="C67" t="str">
            <v>Realised losses on loans, receivables and finance leases</v>
          </cell>
          <cell r="D67">
            <v>1713167.09</v>
          </cell>
          <cell r="E67">
            <v>1876954.51</v>
          </cell>
          <cell r="F67">
            <v>1845570.47</v>
          </cell>
          <cell r="G67">
            <v>-5255238.33</v>
          </cell>
          <cell r="H67">
            <v>180453.74</v>
          </cell>
        </row>
        <row r="68">
          <cell r="A68" t="str">
            <v>IS4510</v>
          </cell>
          <cell r="B68" t="str">
            <v>     IS4510</v>
          </cell>
          <cell r="C68" t="str">
            <v>Gain/loss on financial assets and liabilities HFT (net)</v>
          </cell>
          <cell r="D68">
            <v>-1922648072</v>
          </cell>
          <cell r="E68">
            <v>-4773331308.7200003</v>
          </cell>
          <cell r="F68">
            <v>-2535870676.04</v>
          </cell>
          <cell r="G68">
            <v>-4990927480.9799995</v>
          </cell>
          <cell r="H68">
            <v>-14222777537.74</v>
          </cell>
        </row>
        <row r="69">
          <cell r="A69" t="str">
            <v>4510</v>
          </cell>
          <cell r="B69" t="str">
            <v>                4510</v>
          </cell>
          <cell r="C69" t="str">
            <v>Gain/losses on equity instrum. &amp; related derivatives HFT</v>
          </cell>
          <cell r="D69">
            <v>-1806639616.23</v>
          </cell>
          <cell r="E69">
            <v>-5591233202.6400003</v>
          </cell>
          <cell r="F69">
            <v>-1441669747.1400001</v>
          </cell>
          <cell r="G69">
            <v>-4121209227.9099998</v>
          </cell>
          <cell r="H69">
            <v>-12960751793.92</v>
          </cell>
        </row>
        <row r="70">
          <cell r="A70" t="str">
            <v>4590</v>
          </cell>
          <cell r="B70" t="str">
            <v>                4590</v>
          </cell>
          <cell r="C70" t="str">
            <v>Gain/losses on fin.assets/liab. HFT consolid.comp.</v>
          </cell>
          <cell r="D70">
            <v>-72791.97</v>
          </cell>
          <cell r="E70">
            <v>321243270.99000001</v>
          </cell>
          <cell r="F70">
            <v>-288037375.49000001</v>
          </cell>
          <cell r="G70">
            <v>-28754024.539999999</v>
          </cell>
          <cell r="H70">
            <v>4379078.99</v>
          </cell>
        </row>
        <row r="71">
          <cell r="A71" t="str">
            <v>4591</v>
          </cell>
          <cell r="B71" t="str">
            <v>                4591</v>
          </cell>
          <cell r="C71" t="str">
            <v>Gain/losses on derivatives - Market to Market (un-/realised)</v>
          </cell>
          <cell r="G71">
            <v>-146166272.63</v>
          </cell>
          <cell r="H71">
            <v>-146166272.63</v>
          </cell>
        </row>
        <row r="72">
          <cell r="A72" t="str">
            <v>4520</v>
          </cell>
          <cell r="B72" t="str">
            <v>                4520</v>
          </cell>
          <cell r="C72" t="str">
            <v>Gain/losses on interest rate instrum.&amp; rel. derivatives HFT</v>
          </cell>
          <cell r="D72">
            <v>-152194567.03999999</v>
          </cell>
          <cell r="E72">
            <v>-76341559.090000004</v>
          </cell>
          <cell r="F72">
            <v>719485588.25999999</v>
          </cell>
          <cell r="G72">
            <v>1370339716.3800001</v>
          </cell>
          <cell r="H72">
            <v>1861289178.51</v>
          </cell>
        </row>
        <row r="73">
          <cell r="A73" t="str">
            <v>4530</v>
          </cell>
          <cell r="B73" t="str">
            <v>                4530</v>
          </cell>
          <cell r="C73" t="str">
            <v>Gain/losses on foreign exchange trading HFT</v>
          </cell>
          <cell r="D73">
            <v>35812625.189999998</v>
          </cell>
          <cell r="E73">
            <v>1004699056.63</v>
          </cell>
          <cell r="F73">
            <v>-1329591119.95</v>
          </cell>
          <cell r="G73">
            <v>-462312280.27999997</v>
          </cell>
          <cell r="H73">
            <v>-751391718.40999997</v>
          </cell>
        </row>
        <row r="74">
          <cell r="A74" t="str">
            <v>4540</v>
          </cell>
          <cell r="B74" t="str">
            <v>                4540</v>
          </cell>
          <cell r="C74" t="str">
            <v>Gain/losses on commodities and related derivatives HFT</v>
          </cell>
          <cell r="F74">
            <v>43806111.799999997</v>
          </cell>
          <cell r="G74">
            <v>0</v>
          </cell>
          <cell r="H74">
            <v>43806111.799999997</v>
          </cell>
        </row>
        <row r="75">
          <cell r="A75" t="str">
            <v>4550</v>
          </cell>
          <cell r="B75" t="str">
            <v>                4550</v>
          </cell>
          <cell r="C75" t="str">
            <v>Gain/losses on credit derivatives HFT</v>
          </cell>
          <cell r="D75">
            <v>446278.05</v>
          </cell>
          <cell r="E75">
            <v>-431698874.61000001</v>
          </cell>
          <cell r="F75">
            <v>-239864133.52000001</v>
          </cell>
          <cell r="G75">
            <v>-1602825392</v>
          </cell>
          <cell r="H75">
            <v>-2273942122.0799999</v>
          </cell>
        </row>
        <row r="76">
          <cell r="A76" t="str">
            <v>IS4610</v>
          </cell>
          <cell r="B76" t="str">
            <v>     IS4610</v>
          </cell>
          <cell r="C76" t="str">
            <v>Gain/loss on assets designated at FV through P/L</v>
          </cell>
          <cell r="D76">
            <v>-3990897702.9699998</v>
          </cell>
          <cell r="E76">
            <v>-4883027816.1099997</v>
          </cell>
          <cell r="F76">
            <v>-2372065586.3499999</v>
          </cell>
          <cell r="G76">
            <v>-7967223484.9700003</v>
          </cell>
          <cell r="H76">
            <v>-19213214590.400002</v>
          </cell>
        </row>
        <row r="77">
          <cell r="A77" t="str">
            <v>5610</v>
          </cell>
          <cell r="B77" t="str">
            <v>                5610</v>
          </cell>
          <cell r="C77" t="str">
            <v>Losses on assets designated at fair value</v>
          </cell>
          <cell r="D77">
            <v>108444285.42</v>
          </cell>
          <cell r="E77">
            <v>4663.53</v>
          </cell>
          <cell r="F77">
            <v>52044834.609999999</v>
          </cell>
          <cell r="G77">
            <v>40296564.880000003</v>
          </cell>
          <cell r="H77">
            <v>200790348.44</v>
          </cell>
        </row>
        <row r="78">
          <cell r="A78" t="str">
            <v>4610</v>
          </cell>
          <cell r="B78" t="str">
            <v>                4610</v>
          </cell>
          <cell r="C78" t="str">
            <v>Gain on assets designated at fair value</v>
          </cell>
          <cell r="D78">
            <v>-4099341988.3899999</v>
          </cell>
          <cell r="E78">
            <v>-4883032479.6400003</v>
          </cell>
          <cell r="F78">
            <v>-2424110420.96</v>
          </cell>
          <cell r="G78">
            <v>-8007520049.8500004</v>
          </cell>
          <cell r="H78">
            <v>-19414004938.84</v>
          </cell>
        </row>
        <row r="79">
          <cell r="A79" t="str">
            <v>IS4620</v>
          </cell>
          <cell r="B79" t="str">
            <v>     IS4620</v>
          </cell>
          <cell r="C79" t="str">
            <v>Fair value chagnes on mortgage loans and related bonds issue</v>
          </cell>
          <cell r="F79">
            <v>-13320093.74</v>
          </cell>
          <cell r="G79">
            <v>0</v>
          </cell>
          <cell r="H79">
            <v>-13320093.74</v>
          </cell>
        </row>
        <row r="80">
          <cell r="A80" t="str">
            <v>4620</v>
          </cell>
          <cell r="B80" t="str">
            <v>                4620</v>
          </cell>
          <cell r="C80" t="str">
            <v>Net fair value changes on real credit loans</v>
          </cell>
          <cell r="F80">
            <v>150426709.61000001</v>
          </cell>
          <cell r="G80">
            <v>177608451.33000001</v>
          </cell>
          <cell r="H80">
            <v>328035160.94</v>
          </cell>
        </row>
        <row r="81">
          <cell r="A81" t="str">
            <v>5620</v>
          </cell>
          <cell r="B81" t="str">
            <v>                5620</v>
          </cell>
          <cell r="C81" t="str">
            <v>Net fair value changes on mortgage fundings</v>
          </cell>
          <cell r="F81">
            <v>-163746803.34999999</v>
          </cell>
          <cell r="G81">
            <v>-177608451.33000001</v>
          </cell>
          <cell r="H81">
            <v>-341355254.68000001</v>
          </cell>
        </row>
        <row r="82">
          <cell r="A82" t="str">
            <v>IS4630</v>
          </cell>
          <cell r="B82" t="str">
            <v>     IS4630</v>
          </cell>
          <cell r="C82" t="str">
            <v>Fair value adjustment in hedge accounting</v>
          </cell>
          <cell r="D82">
            <v>-332640889.79000002</v>
          </cell>
          <cell r="E82">
            <v>-209021043.05000001</v>
          </cell>
          <cell r="F82">
            <v>621853538.97000003</v>
          </cell>
          <cell r="G82">
            <v>-550715213.63999999</v>
          </cell>
          <cell r="H82">
            <v>-470523607.50999999</v>
          </cell>
        </row>
        <row r="83">
          <cell r="A83" t="str">
            <v>4630</v>
          </cell>
          <cell r="B83" t="str">
            <v>                4630</v>
          </cell>
          <cell r="C83" t="str">
            <v>Net gain on fair value adjustments in hedge accounting</v>
          </cell>
          <cell r="D83">
            <v>-332640889.79000002</v>
          </cell>
          <cell r="E83">
            <v>-209021043.05000001</v>
          </cell>
          <cell r="F83">
            <v>524796213.75</v>
          </cell>
          <cell r="G83">
            <v>0</v>
          </cell>
          <cell r="H83">
            <v>-16865719.09</v>
          </cell>
        </row>
        <row r="84">
          <cell r="A84" t="str">
            <v>5630</v>
          </cell>
          <cell r="B84" t="str">
            <v>                5630</v>
          </cell>
          <cell r="C84" t="str">
            <v>Net losses on fair value adjustments in hedge accounting</v>
          </cell>
          <cell r="F84">
            <v>97057325.219999999</v>
          </cell>
          <cell r="G84">
            <v>-550715213.63999999</v>
          </cell>
          <cell r="H84">
            <v>-453657888.42000002</v>
          </cell>
        </row>
        <row r="85">
          <cell r="A85" t="str">
            <v>IS4650</v>
          </cell>
          <cell r="B85" t="str">
            <v>     IS4650</v>
          </cell>
          <cell r="C85" t="str">
            <v>Exchange differences revaluation</v>
          </cell>
          <cell r="D85">
            <v>8708274.1199999992</v>
          </cell>
          <cell r="E85">
            <v>-577802354.22000003</v>
          </cell>
          <cell r="F85">
            <v>-456107352.01999998</v>
          </cell>
          <cell r="G85">
            <v>-381845528.18000001</v>
          </cell>
          <cell r="H85">
            <v>-1407046960.3</v>
          </cell>
        </row>
        <row r="86">
          <cell r="A86" t="str">
            <v>4650</v>
          </cell>
          <cell r="B86" t="str">
            <v>                4650</v>
          </cell>
          <cell r="C86" t="str">
            <v>Gain on exchange differences revaluations</v>
          </cell>
          <cell r="D86">
            <v>-38129100.289999999</v>
          </cell>
          <cell r="E86">
            <v>-508346334.27999997</v>
          </cell>
          <cell r="F86">
            <v>-575998341.77999997</v>
          </cell>
          <cell r="G86">
            <v>-389001299.00999999</v>
          </cell>
          <cell r="H86">
            <v>-1511475075.3599999</v>
          </cell>
        </row>
        <row r="87">
          <cell r="A87" t="str">
            <v>5691</v>
          </cell>
          <cell r="B87" t="str">
            <v>                5691</v>
          </cell>
          <cell r="C87" t="str">
            <v>Internal gain/losses on exchange differences revaluation</v>
          </cell>
          <cell r="D87">
            <v>0</v>
          </cell>
          <cell r="E87">
            <v>0</v>
          </cell>
          <cell r="F87">
            <v>-3489361.34</v>
          </cell>
          <cell r="G87">
            <v>3470200.06</v>
          </cell>
          <cell r="H87">
            <v>-19161.28</v>
          </cell>
        </row>
        <row r="88">
          <cell r="A88" t="str">
            <v>5650</v>
          </cell>
          <cell r="B88" t="str">
            <v>                5650</v>
          </cell>
          <cell r="C88" t="str">
            <v>Losses on exchange differences revaluations</v>
          </cell>
          <cell r="D88">
            <v>46837374.409999996</v>
          </cell>
          <cell r="E88">
            <v>-69456019.939999998</v>
          </cell>
          <cell r="F88">
            <v>123380351.09999999</v>
          </cell>
          <cell r="G88">
            <v>3685570.77</v>
          </cell>
          <cell r="H88">
            <v>104447276.34</v>
          </cell>
        </row>
        <row r="89">
          <cell r="A89" t="str">
            <v>IS4660</v>
          </cell>
          <cell r="B89" t="str">
            <v>     IS4660</v>
          </cell>
          <cell r="C89" t="str">
            <v>Gain/loss on disposals of assets other than held for sale</v>
          </cell>
          <cell r="D89">
            <v>-3130234242.7600002</v>
          </cell>
          <cell r="E89">
            <v>-52923625.07</v>
          </cell>
          <cell r="F89">
            <v>896548.8</v>
          </cell>
          <cell r="G89">
            <v>-780105694.26999998</v>
          </cell>
          <cell r="H89">
            <v>-3962367013.3000002</v>
          </cell>
        </row>
        <row r="90">
          <cell r="A90" t="str">
            <v>4660</v>
          </cell>
          <cell r="B90" t="str">
            <v>                4660</v>
          </cell>
          <cell r="C90" t="str">
            <v>Gains on disposals of assets other than HFS</v>
          </cell>
          <cell r="D90">
            <v>-3095417278.7600002</v>
          </cell>
          <cell r="E90">
            <v>-27091985.07</v>
          </cell>
          <cell r="F90">
            <v>-167912.8</v>
          </cell>
          <cell r="G90">
            <v>-773727843.98000002</v>
          </cell>
          <cell r="H90">
            <v>-3896405020.6100001</v>
          </cell>
        </row>
        <row r="91">
          <cell r="A91" t="str">
            <v>4691</v>
          </cell>
          <cell r="B91" t="str">
            <v>                4691</v>
          </cell>
          <cell r="C91" t="str">
            <v>Gain/loss on disposal of assets within consolid. companies</v>
          </cell>
          <cell r="G91">
            <v>0</v>
          </cell>
          <cell r="H91">
            <v>0</v>
          </cell>
        </row>
        <row r="92">
          <cell r="A92" t="str">
            <v>4665</v>
          </cell>
          <cell r="B92" t="str">
            <v>                4665</v>
          </cell>
          <cell r="C92" t="str">
            <v>Loss on disposals of assets other than HFS</v>
          </cell>
          <cell r="F92">
            <v>3274.6</v>
          </cell>
          <cell r="G92">
            <v>887664.71</v>
          </cell>
          <cell r="H92">
            <v>890939.31</v>
          </cell>
        </row>
        <row r="93">
          <cell r="A93" t="str">
            <v>4676</v>
          </cell>
          <cell r="B93" t="str">
            <v>                4676</v>
          </cell>
          <cell r="C93" t="str">
            <v>Realised gain on investment properties</v>
          </cell>
          <cell r="D93">
            <v>-34816964</v>
          </cell>
          <cell r="E93">
            <v>-25831640</v>
          </cell>
          <cell r="F93">
            <v>1061187</v>
          </cell>
          <cell r="G93">
            <v>-7265515</v>
          </cell>
          <cell r="H93">
            <v>-66852932</v>
          </cell>
        </row>
        <row r="94">
          <cell r="A94" t="str">
            <v>IS4670</v>
          </cell>
          <cell r="B94" t="str">
            <v>     IS4670</v>
          </cell>
          <cell r="C94" t="str">
            <v>Other operating net income</v>
          </cell>
          <cell r="D94">
            <v>-480998500.18000001</v>
          </cell>
          <cell r="E94">
            <v>-637062129.15999997</v>
          </cell>
          <cell r="F94">
            <v>-1083561815.7</v>
          </cell>
          <cell r="G94">
            <v>-1545326546.3599999</v>
          </cell>
          <cell r="H94">
            <v>-3746948991.4000001</v>
          </cell>
        </row>
        <row r="95">
          <cell r="A95" t="str">
            <v>4670</v>
          </cell>
          <cell r="B95" t="str">
            <v>                4670</v>
          </cell>
          <cell r="C95" t="str">
            <v>Net income from HFS assets</v>
          </cell>
          <cell r="D95">
            <v>14610764.5</v>
          </cell>
          <cell r="E95">
            <v>-6887023.4299999997</v>
          </cell>
          <cell r="F95">
            <v>5880556.7699999996</v>
          </cell>
          <cell r="G95">
            <v>-393564</v>
          </cell>
          <cell r="H95">
            <v>13210733.84</v>
          </cell>
        </row>
        <row r="96">
          <cell r="A96" t="str">
            <v>5680</v>
          </cell>
          <cell r="B96" t="str">
            <v>                5680</v>
          </cell>
          <cell r="C96" t="str">
            <v>Other operating expenses</v>
          </cell>
          <cell r="D96">
            <v>46354408.880000003</v>
          </cell>
          <cell r="E96">
            <v>41441113.57</v>
          </cell>
          <cell r="F96">
            <v>36830595.600000001</v>
          </cell>
          <cell r="G96">
            <v>46766465.030000001</v>
          </cell>
          <cell r="H96">
            <v>171392583.08000001</v>
          </cell>
        </row>
        <row r="97">
          <cell r="A97" t="str">
            <v>4675</v>
          </cell>
          <cell r="B97" t="str">
            <v>                4675</v>
          </cell>
          <cell r="C97" t="str">
            <v>Fair value adjustments on investment properties</v>
          </cell>
          <cell r="D97">
            <v>50500000</v>
          </cell>
          <cell r="E97">
            <v>-102996361</v>
          </cell>
          <cell r="F97">
            <v>102504134.2</v>
          </cell>
          <cell r="G97">
            <v>-450167869.69</v>
          </cell>
          <cell r="H97">
            <v>-400160096.49000001</v>
          </cell>
        </row>
        <row r="98">
          <cell r="A98" t="str">
            <v>4680</v>
          </cell>
          <cell r="B98" t="str">
            <v>                4680</v>
          </cell>
          <cell r="C98" t="str">
            <v>Other operating income</v>
          </cell>
          <cell r="D98">
            <v>-710079672.69000006</v>
          </cell>
          <cell r="E98">
            <v>-382448728.56</v>
          </cell>
          <cell r="F98">
            <v>-1291060673.4300001</v>
          </cell>
          <cell r="G98">
            <v>-1149235023.3599999</v>
          </cell>
          <cell r="H98">
            <v>-3532824098.04</v>
          </cell>
        </row>
        <row r="99">
          <cell r="A99" t="str">
            <v>4690</v>
          </cell>
          <cell r="B99" t="str">
            <v>                4690</v>
          </cell>
          <cell r="C99" t="str">
            <v>Other operating net income from consolidated companies</v>
          </cell>
          <cell r="D99">
            <v>0</v>
          </cell>
          <cell r="E99">
            <v>0</v>
          </cell>
          <cell r="F99">
            <v>0.01</v>
          </cell>
          <cell r="G99">
            <v>0</v>
          </cell>
          <cell r="H99">
            <v>0.01</v>
          </cell>
        </row>
        <row r="100">
          <cell r="A100" t="str">
            <v>4693</v>
          </cell>
          <cell r="B100" t="str">
            <v>                4693</v>
          </cell>
          <cell r="C100" t="str">
            <v>Other internal operating income</v>
          </cell>
          <cell r="D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A101" t="str">
            <v>E5799</v>
          </cell>
          <cell r="B101" t="str">
            <v>                E5799</v>
          </cell>
          <cell r="C101" t="str">
            <v>Elimination difference administrative expenses</v>
          </cell>
          <cell r="D101">
            <v>117615999.13</v>
          </cell>
          <cell r="E101">
            <v>-186171129.74000001</v>
          </cell>
          <cell r="F101">
            <v>62283571.149999999</v>
          </cell>
          <cell r="G101">
            <v>7703445.6600000001</v>
          </cell>
          <cell r="H101">
            <v>1431886.2</v>
          </cell>
        </row>
        <row r="102">
          <cell r="A102" t="str">
            <v>IS5710</v>
          </cell>
          <cell r="B102" t="str">
            <v>     IS5710</v>
          </cell>
          <cell r="C102" t="str">
            <v>Salaries and related expenses</v>
          </cell>
          <cell r="D102">
            <v>3981500998.71</v>
          </cell>
          <cell r="E102">
            <v>4318391345.9399996</v>
          </cell>
          <cell r="F102">
            <v>5177741342.7399998</v>
          </cell>
          <cell r="G102">
            <v>6839635255.0299997</v>
          </cell>
          <cell r="H102">
            <v>20317268942.419998</v>
          </cell>
        </row>
        <row r="103">
          <cell r="A103" t="str">
            <v>5710</v>
          </cell>
          <cell r="B103" t="str">
            <v>                5710</v>
          </cell>
          <cell r="C103" t="str">
            <v>Salaries</v>
          </cell>
          <cell r="D103">
            <v>2687415658.6700001</v>
          </cell>
          <cell r="E103">
            <v>2019875350.7</v>
          </cell>
          <cell r="F103">
            <v>3055059618.0100002</v>
          </cell>
          <cell r="G103">
            <v>3278368150.4000001</v>
          </cell>
          <cell r="H103">
            <v>11040718777.780001</v>
          </cell>
        </row>
        <row r="104">
          <cell r="A104" t="str">
            <v>5711</v>
          </cell>
          <cell r="B104" t="str">
            <v>                5711</v>
          </cell>
          <cell r="C104" t="str">
            <v>Salary related cost</v>
          </cell>
          <cell r="D104">
            <v>869291514.21000004</v>
          </cell>
          <cell r="E104">
            <v>695078275.39999998</v>
          </cell>
          <cell r="F104">
            <v>1033210133.64</v>
          </cell>
          <cell r="G104">
            <v>1272408918.04</v>
          </cell>
          <cell r="H104">
            <v>3869988841.29</v>
          </cell>
        </row>
        <row r="105">
          <cell r="A105" t="str">
            <v>5715</v>
          </cell>
          <cell r="B105" t="str">
            <v>                5715</v>
          </cell>
          <cell r="C105" t="str">
            <v>Bonus payments</v>
          </cell>
          <cell r="D105">
            <v>424793825.82999998</v>
          </cell>
          <cell r="E105">
            <v>1603437719.8399999</v>
          </cell>
          <cell r="F105">
            <v>1089471591.0899999</v>
          </cell>
          <cell r="G105">
            <v>2288858186.5900002</v>
          </cell>
          <cell r="H105">
            <v>5406561323.3500004</v>
          </cell>
        </row>
        <row r="106">
          <cell r="A106" t="str">
            <v>IS5720</v>
          </cell>
          <cell r="B106" t="str">
            <v>     IS5720</v>
          </cell>
          <cell r="C106" t="str">
            <v>Administration expenses</v>
          </cell>
          <cell r="D106">
            <v>2336358057.5700002</v>
          </cell>
          <cell r="E106">
            <v>2730232096.8200002</v>
          </cell>
          <cell r="F106">
            <v>3301538540.8499999</v>
          </cell>
          <cell r="G106">
            <v>3225573513.75</v>
          </cell>
          <cell r="H106">
            <v>11593702208.99</v>
          </cell>
        </row>
        <row r="107">
          <cell r="A107" t="str">
            <v>5720</v>
          </cell>
          <cell r="B107" t="str">
            <v>                5720</v>
          </cell>
          <cell r="C107" t="str">
            <v>Marketing cost</v>
          </cell>
          <cell r="D107">
            <v>320421154.98000002</v>
          </cell>
          <cell r="E107">
            <v>378728681.31</v>
          </cell>
          <cell r="F107">
            <v>397596543.45999998</v>
          </cell>
          <cell r="G107">
            <v>428939027.29000002</v>
          </cell>
          <cell r="H107">
            <v>1525685407.04</v>
          </cell>
        </row>
        <row r="108">
          <cell r="A108" t="str">
            <v>5791</v>
          </cell>
          <cell r="B108" t="str">
            <v>                5791</v>
          </cell>
          <cell r="C108" t="str">
            <v>Transferred marketing cost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 t="str">
            <v>5725</v>
          </cell>
          <cell r="B109" t="str">
            <v>                5725</v>
          </cell>
          <cell r="C109" t="str">
            <v>IT cost</v>
          </cell>
          <cell r="D109">
            <v>470133936.17000002</v>
          </cell>
          <cell r="E109">
            <v>227191650.06</v>
          </cell>
          <cell r="F109">
            <v>435847336.47000003</v>
          </cell>
          <cell r="G109">
            <v>1026831209.8200001</v>
          </cell>
          <cell r="H109">
            <v>2160004132.52</v>
          </cell>
        </row>
        <row r="110">
          <cell r="A110" t="str">
            <v>5740</v>
          </cell>
          <cell r="B110" t="str">
            <v>                5740</v>
          </cell>
          <cell r="C110" t="str">
            <v>Office cost</v>
          </cell>
          <cell r="D110">
            <v>247795425.81999999</v>
          </cell>
          <cell r="E110">
            <v>306514351.87</v>
          </cell>
          <cell r="F110">
            <v>324454111.85000002</v>
          </cell>
          <cell r="G110">
            <v>272657076.75</v>
          </cell>
          <cell r="H110">
            <v>1151420966.29</v>
          </cell>
        </row>
        <row r="111">
          <cell r="A111" t="str">
            <v>5745</v>
          </cell>
          <cell r="B111" t="str">
            <v>                5745</v>
          </cell>
          <cell r="C111" t="str">
            <v>Housing cost</v>
          </cell>
          <cell r="D111">
            <v>386729320.69999999</v>
          </cell>
          <cell r="E111">
            <v>373944615.38999999</v>
          </cell>
          <cell r="F111">
            <v>482989398.29000002</v>
          </cell>
          <cell r="G111">
            <v>444542368.00999999</v>
          </cell>
          <cell r="H111">
            <v>1688205702.3900001</v>
          </cell>
        </row>
        <row r="112">
          <cell r="A112" t="str">
            <v>5750</v>
          </cell>
          <cell r="B112" t="str">
            <v>                5750</v>
          </cell>
          <cell r="C112" t="str">
            <v>Other administration cost</v>
          </cell>
          <cell r="D112">
            <v>90077444.980000004</v>
          </cell>
          <cell r="E112">
            <v>291458682.99000001</v>
          </cell>
          <cell r="F112">
            <v>508199153.60000002</v>
          </cell>
          <cell r="G112">
            <v>-161604861.84999999</v>
          </cell>
          <cell r="H112">
            <v>728130419.72000003</v>
          </cell>
        </row>
        <row r="113">
          <cell r="A113" t="str">
            <v>5755</v>
          </cell>
          <cell r="B113" t="str">
            <v>                5755</v>
          </cell>
          <cell r="C113" t="str">
            <v>Travel expenses</v>
          </cell>
          <cell r="D113">
            <v>101833249.75</v>
          </cell>
          <cell r="E113">
            <v>186358887.21000001</v>
          </cell>
          <cell r="F113">
            <v>128710779.73999999</v>
          </cell>
          <cell r="G113">
            <v>244908629.02000001</v>
          </cell>
          <cell r="H113">
            <v>661811545.72000003</v>
          </cell>
        </row>
        <row r="114">
          <cell r="A114" t="str">
            <v>5712</v>
          </cell>
          <cell r="B114" t="str">
            <v>                5712</v>
          </cell>
          <cell r="C114" t="str">
            <v>Other staff related cost</v>
          </cell>
          <cell r="D114">
            <v>250222849.69</v>
          </cell>
          <cell r="E114">
            <v>348709279.25999999</v>
          </cell>
          <cell r="F114">
            <v>386716004.19</v>
          </cell>
          <cell r="G114">
            <v>290540896.91000003</v>
          </cell>
          <cell r="H114">
            <v>1276189030.05</v>
          </cell>
        </row>
        <row r="115">
          <cell r="A115" t="str">
            <v>5760</v>
          </cell>
          <cell r="B115" t="str">
            <v>                5760</v>
          </cell>
          <cell r="C115" t="str">
            <v>Professional services</v>
          </cell>
          <cell r="D115">
            <v>409101543.58999997</v>
          </cell>
          <cell r="E115">
            <v>596895391.08000004</v>
          </cell>
          <cell r="F115">
            <v>626983925.30999994</v>
          </cell>
          <cell r="G115">
            <v>658898837.67999995</v>
          </cell>
          <cell r="H115">
            <v>2291879697.6599998</v>
          </cell>
        </row>
        <row r="116">
          <cell r="A116" t="str">
            <v>5765</v>
          </cell>
          <cell r="B116" t="str">
            <v>                5765</v>
          </cell>
          <cell r="C116" t="str">
            <v>Other customer related cost/losses</v>
          </cell>
          <cell r="D116">
            <v>60043124.619999997</v>
          </cell>
          <cell r="E116">
            <v>18695851.91</v>
          </cell>
          <cell r="F116">
            <v>9943265.8599999994</v>
          </cell>
          <cell r="G116">
            <v>22573052.780000001</v>
          </cell>
          <cell r="H116">
            <v>111255295.17</v>
          </cell>
        </row>
        <row r="117">
          <cell r="A117" t="str">
            <v>5790</v>
          </cell>
          <cell r="B117" t="str">
            <v>                5790</v>
          </cell>
          <cell r="C117" t="str">
            <v>Expenses paid to consolidated companies</v>
          </cell>
          <cell r="D117">
            <v>7.27</v>
          </cell>
          <cell r="E117">
            <v>-7.25</v>
          </cell>
          <cell r="F117">
            <v>-0.01</v>
          </cell>
          <cell r="G117">
            <v>0.03</v>
          </cell>
          <cell r="H117">
            <v>0.04</v>
          </cell>
        </row>
        <row r="118">
          <cell r="A118" t="str">
            <v>5793</v>
          </cell>
          <cell r="B118" t="str">
            <v>                5793</v>
          </cell>
          <cell r="C118" t="str">
            <v>Other internal operating expenses</v>
          </cell>
          <cell r="E118">
            <v>1734712.99</v>
          </cell>
          <cell r="F118">
            <v>98022.09</v>
          </cell>
          <cell r="G118">
            <v>-2712722.69</v>
          </cell>
          <cell r="H118">
            <v>-879987.61</v>
          </cell>
        </row>
        <row r="119">
          <cell r="A119" t="str">
            <v>IS5810</v>
          </cell>
          <cell r="B119" t="str">
            <v>     IS5810</v>
          </cell>
          <cell r="C119" t="str">
            <v>Depreciation</v>
          </cell>
          <cell r="D119">
            <v>287026370.07999998</v>
          </cell>
          <cell r="E119">
            <v>286294812.85000002</v>
          </cell>
          <cell r="F119">
            <v>1032482735.55</v>
          </cell>
          <cell r="G119">
            <v>1211763223.45</v>
          </cell>
          <cell r="H119">
            <v>2817567141.9299998</v>
          </cell>
        </row>
        <row r="120">
          <cell r="A120" t="str">
            <v>5810</v>
          </cell>
          <cell r="B120" t="str">
            <v>                5810</v>
          </cell>
          <cell r="C120" t="str">
            <v>Depreciation of property and equipment</v>
          </cell>
          <cell r="D120">
            <v>279380360.38</v>
          </cell>
          <cell r="E120">
            <v>272965960.25</v>
          </cell>
          <cell r="F120">
            <v>894295051.08000004</v>
          </cell>
          <cell r="G120">
            <v>970746948.90999997</v>
          </cell>
          <cell r="H120">
            <v>2417388320.6199999</v>
          </cell>
        </row>
        <row r="121">
          <cell r="A121" t="str">
            <v>5815</v>
          </cell>
          <cell r="B121" t="str">
            <v>                5815</v>
          </cell>
          <cell r="C121" t="str">
            <v>Depreciation of investment properties</v>
          </cell>
          <cell r="D121">
            <v>104942</v>
          </cell>
          <cell r="E121">
            <v>77566</v>
          </cell>
          <cell r="G121">
            <v>-182508</v>
          </cell>
          <cell r="H121">
            <v>0</v>
          </cell>
        </row>
        <row r="122">
          <cell r="A122" t="str">
            <v>5820</v>
          </cell>
          <cell r="B122" t="str">
            <v>                5820</v>
          </cell>
          <cell r="C122" t="str">
            <v>Depreciation of intangible assets other than GW</v>
          </cell>
          <cell r="D122">
            <v>7541067.7000000002</v>
          </cell>
          <cell r="E122">
            <v>13251286.6</v>
          </cell>
          <cell r="F122">
            <v>138187684.47</v>
          </cell>
          <cell r="G122">
            <v>241198782.53999999</v>
          </cell>
          <cell r="H122">
            <v>400178821.31</v>
          </cell>
        </row>
        <row r="123">
          <cell r="A123" t="str">
            <v>IS5822</v>
          </cell>
          <cell r="B123" t="str">
            <v>     IS5822</v>
          </cell>
          <cell r="C123" t="str">
            <v>Provision</v>
          </cell>
          <cell r="F123">
            <v>0</v>
          </cell>
          <cell r="G123">
            <v>0</v>
          </cell>
          <cell r="H123">
            <v>0</v>
          </cell>
        </row>
        <row r="124">
          <cell r="A124" t="str">
            <v>5822</v>
          </cell>
          <cell r="B124" t="str">
            <v>                5822</v>
          </cell>
          <cell r="C124" t="str">
            <v>Provisions in P/L</v>
          </cell>
          <cell r="F124">
            <v>0</v>
          </cell>
          <cell r="G124">
            <v>0</v>
          </cell>
          <cell r="H124">
            <v>0</v>
          </cell>
        </row>
        <row r="125">
          <cell r="A125" t="str">
            <v>IS5821</v>
          </cell>
          <cell r="B125" t="str">
            <v>     IS5821</v>
          </cell>
          <cell r="C125" t="str">
            <v>Policyholder benefits and claims</v>
          </cell>
          <cell r="D125">
            <v>85014624</v>
          </cell>
          <cell r="E125">
            <v>101654169.69</v>
          </cell>
          <cell r="F125">
            <v>45418093</v>
          </cell>
          <cell r="G125">
            <v>-78694738</v>
          </cell>
          <cell r="H125">
            <v>153392148.69</v>
          </cell>
        </row>
        <row r="126">
          <cell r="A126" t="str">
            <v>5821</v>
          </cell>
          <cell r="B126" t="str">
            <v>                5821</v>
          </cell>
          <cell r="C126" t="str">
            <v>Insurance claims</v>
          </cell>
          <cell r="D126">
            <v>85014624</v>
          </cell>
          <cell r="E126">
            <v>101654169.69</v>
          </cell>
          <cell r="F126">
            <v>45418093</v>
          </cell>
          <cell r="G126">
            <v>-78694738</v>
          </cell>
          <cell r="H126">
            <v>153392148.69</v>
          </cell>
        </row>
        <row r="127">
          <cell r="A127" t="str">
            <v>IS5825</v>
          </cell>
          <cell r="B127" t="str">
            <v>     IS5825</v>
          </cell>
          <cell r="C127" t="str">
            <v>Impairment</v>
          </cell>
          <cell r="D127">
            <v>893878966.19000006</v>
          </cell>
          <cell r="E127">
            <v>778836307.17999995</v>
          </cell>
          <cell r="F127">
            <v>927588838.76999998</v>
          </cell>
          <cell r="G127">
            <v>1788868587.22</v>
          </cell>
          <cell r="H127">
            <v>4389172699.3599997</v>
          </cell>
        </row>
        <row r="128">
          <cell r="A128" t="str">
            <v>ISSUB5825</v>
          </cell>
          <cell r="B128" t="str">
            <v>       ISSUB5825</v>
          </cell>
          <cell r="C128" t="str">
            <v>Impairment on financial instruments</v>
          </cell>
          <cell r="D128">
            <v>893878966.19000006</v>
          </cell>
          <cell r="E128">
            <v>778324305.01999998</v>
          </cell>
          <cell r="F128">
            <v>548424463.76999998</v>
          </cell>
          <cell r="G128">
            <v>229742829.34</v>
          </cell>
          <cell r="H128">
            <v>2450370564.3200002</v>
          </cell>
        </row>
        <row r="129">
          <cell r="A129" t="str">
            <v>5825</v>
          </cell>
          <cell r="B129" t="str">
            <v>                  5825</v>
          </cell>
          <cell r="C129" t="str">
            <v>Impairment on loans and receivables</v>
          </cell>
          <cell r="D129">
            <v>893878966.19000006</v>
          </cell>
          <cell r="E129">
            <v>778324305.01999998</v>
          </cell>
          <cell r="F129">
            <v>548424463.76999998</v>
          </cell>
          <cell r="G129">
            <v>229014865.16999999</v>
          </cell>
          <cell r="H129">
            <v>2449642600.1500001</v>
          </cell>
        </row>
        <row r="130">
          <cell r="A130" t="str">
            <v>5840</v>
          </cell>
          <cell r="B130" t="str">
            <v>                  5840</v>
          </cell>
          <cell r="C130" t="str">
            <v>Impairment on financial assets measured at cost</v>
          </cell>
          <cell r="G130">
            <v>727964.17</v>
          </cell>
          <cell r="H130">
            <v>727964.17</v>
          </cell>
        </row>
        <row r="131">
          <cell r="A131" t="str">
            <v>ISSUB5845</v>
          </cell>
          <cell r="B131" t="str">
            <v>       ISSUB5845</v>
          </cell>
          <cell r="C131" t="str">
            <v>Impairment on other assets</v>
          </cell>
          <cell r="E131">
            <v>512002.16</v>
          </cell>
          <cell r="F131">
            <v>379164375</v>
          </cell>
          <cell r="G131">
            <v>1559125757.8800001</v>
          </cell>
          <cell r="H131">
            <v>1938802135.04</v>
          </cell>
        </row>
        <row r="132">
          <cell r="A132" t="str">
            <v>5847</v>
          </cell>
          <cell r="B132" t="str">
            <v>                  5847</v>
          </cell>
          <cell r="C132" t="str">
            <v>Impairment on property and equipments</v>
          </cell>
          <cell r="F132">
            <v>379164375</v>
          </cell>
          <cell r="G132">
            <v>37377160.5</v>
          </cell>
          <cell r="H132">
            <v>416541535.5</v>
          </cell>
        </row>
        <row r="133">
          <cell r="A133" t="str">
            <v>5850</v>
          </cell>
          <cell r="B133" t="str">
            <v>                  5850</v>
          </cell>
          <cell r="C133" t="str">
            <v>Impairment on goodwill</v>
          </cell>
          <cell r="G133">
            <v>1521748597.3800001</v>
          </cell>
          <cell r="H133">
            <v>1521748597.3800001</v>
          </cell>
        </row>
        <row r="134">
          <cell r="A134" t="str">
            <v>5855</v>
          </cell>
          <cell r="B134" t="str">
            <v>                  5855</v>
          </cell>
          <cell r="C134" t="str">
            <v>Impairment on investments in associates</v>
          </cell>
          <cell r="E134">
            <v>512002.16</v>
          </cell>
          <cell r="F134">
            <v>0</v>
          </cell>
          <cell r="G134">
            <v>0</v>
          </cell>
          <cell r="H134">
            <v>512002.16</v>
          </cell>
        </row>
        <row r="135">
          <cell r="A135" t="str">
            <v>IS5890</v>
          </cell>
          <cell r="B135" t="str">
            <v>     IS5890</v>
          </cell>
          <cell r="C135" t="str">
            <v>Share of profit/loss of associates and joint ventures</v>
          </cell>
          <cell r="D135">
            <v>-39802044</v>
          </cell>
          <cell r="E135">
            <v>-154819334.94</v>
          </cell>
          <cell r="F135">
            <v>-677238654.60000002</v>
          </cell>
          <cell r="G135">
            <v>-524517937</v>
          </cell>
          <cell r="H135">
            <v>-1396377970.54</v>
          </cell>
        </row>
        <row r="136">
          <cell r="A136" t="str">
            <v>5890</v>
          </cell>
          <cell r="B136" t="str">
            <v>                5890</v>
          </cell>
          <cell r="C136" t="str">
            <v>Share of profit/loss of associates and joint ventures</v>
          </cell>
          <cell r="D136">
            <v>-39802044</v>
          </cell>
          <cell r="E136">
            <v>-154819334.94</v>
          </cell>
          <cell r="F136">
            <v>-677238654.60000002</v>
          </cell>
          <cell r="G136">
            <v>-524517937</v>
          </cell>
          <cell r="H136">
            <v>-1396377970.54</v>
          </cell>
        </row>
        <row r="137">
          <cell r="A137" t="str">
            <v>IS5875</v>
          </cell>
          <cell r="B137" t="str">
            <v>     IS5875</v>
          </cell>
          <cell r="C137" t="str">
            <v>P/L from non-curr.assets/disposal, not qualif.as discont.op.</v>
          </cell>
          <cell r="D137">
            <v>148250548</v>
          </cell>
          <cell r="E137">
            <v>118497714</v>
          </cell>
          <cell r="F137">
            <v>64484499.990000002</v>
          </cell>
          <cell r="G137">
            <v>150259517.63</v>
          </cell>
          <cell r="H137">
            <v>481492279.62</v>
          </cell>
        </row>
        <row r="138">
          <cell r="A138" t="str">
            <v>5875</v>
          </cell>
          <cell r="B138" t="str">
            <v>                5875</v>
          </cell>
          <cell r="C138" t="str">
            <v>P/L from non-curr.asset/disposal, not qualif. as discont.op.</v>
          </cell>
          <cell r="D138">
            <v>148250548</v>
          </cell>
          <cell r="E138">
            <v>118497714</v>
          </cell>
          <cell r="F138">
            <v>64484499.990000002</v>
          </cell>
          <cell r="G138">
            <v>150259517.63</v>
          </cell>
          <cell r="H138">
            <v>481492279.62</v>
          </cell>
        </row>
        <row r="139">
          <cell r="A139" t="str">
            <v>IS5880</v>
          </cell>
          <cell r="B139" t="str">
            <v>     IS5880</v>
          </cell>
          <cell r="C139" t="str">
            <v>Tax</v>
          </cell>
          <cell r="D139">
            <v>2887550009.54</v>
          </cell>
          <cell r="E139">
            <v>1893997323.4100001</v>
          </cell>
          <cell r="F139">
            <v>2428877413.8299999</v>
          </cell>
          <cell r="G139">
            <v>4017991518.8000002</v>
          </cell>
          <cell r="H139">
            <v>11228416265.58</v>
          </cell>
        </row>
        <row r="140">
          <cell r="A140" t="str">
            <v>5880</v>
          </cell>
          <cell r="B140" t="str">
            <v>                5880</v>
          </cell>
          <cell r="C140" t="str">
            <v>Tax P/L</v>
          </cell>
          <cell r="D140">
            <v>2887550009.54</v>
          </cell>
          <cell r="E140">
            <v>1893997323.4100001</v>
          </cell>
          <cell r="F140">
            <v>2428877413.8299999</v>
          </cell>
          <cell r="G140">
            <v>4017991518.8000002</v>
          </cell>
          <cell r="H140">
            <v>11228416265.58</v>
          </cell>
        </row>
        <row r="141">
          <cell r="A141" t="str">
            <v>IS5885</v>
          </cell>
          <cell r="B141" t="str">
            <v>     IS5885</v>
          </cell>
          <cell r="C141" t="str">
            <v>Profit/loss from discontinued operations</v>
          </cell>
          <cell r="F141">
            <v>0</v>
          </cell>
          <cell r="G141">
            <v>-12286786.470000001</v>
          </cell>
          <cell r="H141">
            <v>-12286786.470000001</v>
          </cell>
        </row>
        <row r="142">
          <cell r="A142" t="str">
            <v>5885</v>
          </cell>
          <cell r="B142" t="str">
            <v>                5885</v>
          </cell>
          <cell r="C142" t="str">
            <v>Profit/loss from discontinued operations</v>
          </cell>
          <cell r="F142">
            <v>0</v>
          </cell>
          <cell r="G142">
            <v>-12286786.470000001</v>
          </cell>
          <cell r="H142">
            <v>-12286786.470000001</v>
          </cell>
        </row>
        <row r="143">
          <cell r="A143" t="str">
            <v>IS5950</v>
          </cell>
          <cell r="B143" t="str">
            <v>     IS5950</v>
          </cell>
          <cell r="C143" t="str">
            <v>Minority interest</v>
          </cell>
          <cell r="D143">
            <v>345602354.16000003</v>
          </cell>
          <cell r="E143">
            <v>439545786.48000002</v>
          </cell>
          <cell r="F143">
            <v>333389194.02999997</v>
          </cell>
          <cell r="G143">
            <v>677729452.17999995</v>
          </cell>
          <cell r="H143">
            <v>1796266786.8499999</v>
          </cell>
        </row>
        <row r="144">
          <cell r="A144" t="str">
            <v>5950</v>
          </cell>
          <cell r="B144" t="str">
            <v>                5950</v>
          </cell>
          <cell r="C144" t="str">
            <v>Minority interest P/L</v>
          </cell>
          <cell r="D144">
            <v>345602354.16000003</v>
          </cell>
          <cell r="E144">
            <v>439545786.48000002</v>
          </cell>
          <cell r="F144">
            <v>333389194.02999997</v>
          </cell>
          <cell r="G144">
            <v>677729452.17999995</v>
          </cell>
          <cell r="H144">
            <v>1796266786.8499999</v>
          </cell>
        </row>
        <row r="145">
          <cell r="A145" t="str">
            <v/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</sheetData>
      <sheetData sheetId="5" refreshError="1">
        <row r="1">
          <cell r="B1">
            <v>8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</row>
        <row r="4">
          <cell r="A4" t="str">
            <v>IS4000</v>
          </cell>
          <cell r="B4" t="str">
            <v>   IS4000</v>
          </cell>
          <cell r="C4" t="str">
            <v>Income Statement</v>
          </cell>
          <cell r="D4">
            <v>-11093054978.309999</v>
          </cell>
          <cell r="E4">
            <v>-13673324945.76</v>
          </cell>
          <cell r="F4">
            <v>-9707738807.8099995</v>
          </cell>
          <cell r="G4">
            <v>-14785742553.889999</v>
          </cell>
          <cell r="H4">
            <v>-49259861285.769997</v>
          </cell>
        </row>
        <row r="5">
          <cell r="A5" t="str">
            <v>IS4010</v>
          </cell>
          <cell r="B5" t="str">
            <v>     IS4010</v>
          </cell>
          <cell r="C5" t="str">
            <v>Interest net income</v>
          </cell>
          <cell r="D5">
            <v>-7046110452.0500002</v>
          </cell>
          <cell r="E5">
            <v>-6646891966.4799995</v>
          </cell>
          <cell r="F5">
            <v>-9487396903.9899998</v>
          </cell>
          <cell r="G5">
            <v>-9529118745.0599995</v>
          </cell>
          <cell r="H5">
            <v>-32709518067.580002</v>
          </cell>
        </row>
        <row r="6">
          <cell r="A6" t="str">
            <v>ISSUB4010</v>
          </cell>
          <cell r="B6" t="str">
            <v>       ISSUB4010</v>
          </cell>
          <cell r="C6" t="str">
            <v>Interest income</v>
          </cell>
          <cell r="D6">
            <v>-32395453282.919998</v>
          </cell>
          <cell r="E6">
            <v>-34035258935.66</v>
          </cell>
          <cell r="F6">
            <v>-44023215758.629997</v>
          </cell>
          <cell r="G6">
            <v>-46885383352.349998</v>
          </cell>
          <cell r="H6">
            <v>-157339311329.56</v>
          </cell>
        </row>
        <row r="7">
          <cell r="A7" t="str">
            <v>4010</v>
          </cell>
          <cell r="B7" t="str">
            <v>                  4010</v>
          </cell>
          <cell r="C7" t="str">
            <v>Interest income on cash &amp; balances with central banks</v>
          </cell>
          <cell r="D7">
            <v>-69573145.799999997</v>
          </cell>
          <cell r="E7">
            <v>-120430565.48999999</v>
          </cell>
          <cell r="F7">
            <v>-71968364.939999998</v>
          </cell>
          <cell r="G7">
            <v>-104536750.68000001</v>
          </cell>
          <cell r="H7">
            <v>-366508826.91000003</v>
          </cell>
        </row>
        <row r="8">
          <cell r="A8" t="str">
            <v>4020</v>
          </cell>
          <cell r="B8" t="str">
            <v>                  4020</v>
          </cell>
          <cell r="C8" t="str">
            <v>Interest income on loans and receivables</v>
          </cell>
          <cell r="D8">
            <v>-15788176370.639999</v>
          </cell>
          <cell r="E8">
            <v>-16563096039.15</v>
          </cell>
          <cell r="F8">
            <v>-24632665458.119999</v>
          </cell>
          <cell r="G8">
            <v>-22313505395.240002</v>
          </cell>
          <cell r="H8">
            <v>-79297443263.149994</v>
          </cell>
        </row>
        <row r="9">
          <cell r="A9" t="str">
            <v>4030</v>
          </cell>
          <cell r="B9" t="str">
            <v>                  4030</v>
          </cell>
          <cell r="C9" t="str">
            <v>Interest income from HTM investments</v>
          </cell>
          <cell r="D9">
            <v>-17784.740000000002</v>
          </cell>
          <cell r="E9">
            <v>125.74</v>
          </cell>
          <cell r="F9">
            <v>37374118.390000001</v>
          </cell>
          <cell r="G9">
            <v>-2553.65</v>
          </cell>
          <cell r="H9">
            <v>37353905.740000002</v>
          </cell>
        </row>
        <row r="10">
          <cell r="A10" t="str">
            <v>4040</v>
          </cell>
          <cell r="B10" t="str">
            <v>                  4040</v>
          </cell>
          <cell r="C10" t="str">
            <v>Interest income from AFS assets</v>
          </cell>
          <cell r="G10">
            <v>0</v>
          </cell>
          <cell r="H10">
            <v>0</v>
          </cell>
        </row>
        <row r="11">
          <cell r="A11" t="str">
            <v>4050</v>
          </cell>
          <cell r="B11" t="str">
            <v>                  4050</v>
          </cell>
          <cell r="C11" t="str">
            <v>Interest income from trading assets</v>
          </cell>
          <cell r="D11">
            <v>-2094555460.3299999</v>
          </cell>
          <cell r="E11">
            <v>-2282709844.8299999</v>
          </cell>
          <cell r="F11">
            <v>-2182963857.3299999</v>
          </cell>
          <cell r="G11">
            <v>-2733172863.6599998</v>
          </cell>
          <cell r="H11">
            <v>-9293402026.1499996</v>
          </cell>
        </row>
        <row r="12">
          <cell r="A12" t="str">
            <v>4060</v>
          </cell>
          <cell r="B12" t="str">
            <v>                  4060</v>
          </cell>
          <cell r="C12" t="str">
            <v>Interest income from assets designated at FV through P/L</v>
          </cell>
          <cell r="D12">
            <v>-923407948.40999997</v>
          </cell>
          <cell r="E12">
            <v>-437127971.29000002</v>
          </cell>
          <cell r="F12">
            <v>-682116255.05999994</v>
          </cell>
          <cell r="G12">
            <v>-3063096932.1799998</v>
          </cell>
          <cell r="H12">
            <v>-5105749106.9399996</v>
          </cell>
        </row>
        <row r="13">
          <cell r="A13" t="str">
            <v>4070</v>
          </cell>
          <cell r="B13" t="str">
            <v>                  4070</v>
          </cell>
          <cell r="C13" t="str">
            <v>Interest income from derivatives used for hedging</v>
          </cell>
          <cell r="D13">
            <v>-247690604.97</v>
          </cell>
          <cell r="E13">
            <v>-270593850.75</v>
          </cell>
          <cell r="F13">
            <v>-234030707.78999999</v>
          </cell>
          <cell r="G13">
            <v>-204644031.50999999</v>
          </cell>
          <cell r="H13">
            <v>-956959195.01999998</v>
          </cell>
        </row>
        <row r="14">
          <cell r="A14" t="str">
            <v>4080</v>
          </cell>
          <cell r="B14" t="str">
            <v>                  4080</v>
          </cell>
          <cell r="C14" t="str">
            <v>Interest income from financial lease</v>
          </cell>
          <cell r="D14">
            <v>-609755594.44000006</v>
          </cell>
          <cell r="E14">
            <v>-618826200.58000004</v>
          </cell>
          <cell r="F14">
            <v>-1084062563.0999999</v>
          </cell>
          <cell r="G14">
            <v>-1062472561.39</v>
          </cell>
          <cell r="H14">
            <v>-3375116919.5100002</v>
          </cell>
        </row>
        <row r="15">
          <cell r="A15" t="str">
            <v>4090</v>
          </cell>
          <cell r="B15" t="str">
            <v>                  4090</v>
          </cell>
          <cell r="C15" t="str">
            <v>Interest income from consolidated companies</v>
          </cell>
          <cell r="D15">
            <v>-164.61</v>
          </cell>
          <cell r="E15">
            <v>164.6</v>
          </cell>
          <cell r="F15">
            <v>-5576.63</v>
          </cell>
          <cell r="G15">
            <v>0</v>
          </cell>
          <cell r="H15">
            <v>-5576.64</v>
          </cell>
        </row>
        <row r="16">
          <cell r="A16" t="str">
            <v>4085</v>
          </cell>
          <cell r="B16" t="str">
            <v>                  4085</v>
          </cell>
          <cell r="C16" t="str">
            <v>Other interest income</v>
          </cell>
          <cell r="D16">
            <v>-193473863.66999999</v>
          </cell>
          <cell r="E16">
            <v>-301435631.88</v>
          </cell>
          <cell r="F16">
            <v>-436278526.30000001</v>
          </cell>
          <cell r="G16">
            <v>-818378574.99000001</v>
          </cell>
          <cell r="H16">
            <v>-1749566596.8399999</v>
          </cell>
        </row>
        <row r="17">
          <cell r="A17" t="str">
            <v>4093</v>
          </cell>
          <cell r="B17" t="str">
            <v>                  4093</v>
          </cell>
          <cell r="C17" t="str">
            <v>Internal interst income</v>
          </cell>
          <cell r="D17">
            <v>-11704111453.27</v>
          </cell>
          <cell r="E17">
            <v>-12445716798.42</v>
          </cell>
          <cell r="F17">
            <v>-13876934944.23</v>
          </cell>
          <cell r="G17">
            <v>-15386750455.25</v>
          </cell>
          <cell r="H17">
            <v>-53413513651.169998</v>
          </cell>
        </row>
        <row r="18">
          <cell r="A18" t="str">
            <v>4095</v>
          </cell>
          <cell r="B18" t="str">
            <v>                  4095</v>
          </cell>
          <cell r="C18" t="str">
            <v>Transferred interest income</v>
          </cell>
          <cell r="D18">
            <v>-766115306.47000003</v>
          </cell>
          <cell r="E18">
            <v>-944432425.13999999</v>
          </cell>
          <cell r="F18">
            <v>-984546792.13999999</v>
          </cell>
          <cell r="G18">
            <v>-1222179886.6500001</v>
          </cell>
          <cell r="H18">
            <v>-3917274410.4000001</v>
          </cell>
        </row>
        <row r="19">
          <cell r="A19" t="str">
            <v>E5099</v>
          </cell>
          <cell r="B19" t="str">
            <v>                  E5099</v>
          </cell>
          <cell r="C19" t="str">
            <v>Elimination difference interest</v>
          </cell>
          <cell r="D19">
            <v>1424414.43</v>
          </cell>
          <cell r="E19">
            <v>-50889898.469999999</v>
          </cell>
          <cell r="F19">
            <v>124983168.62</v>
          </cell>
          <cell r="G19">
            <v>23356652.850000001</v>
          </cell>
          <cell r="H19">
            <v>98874337.430000007</v>
          </cell>
        </row>
        <row r="20">
          <cell r="A20" t="str">
            <v>ISSUB5010</v>
          </cell>
          <cell r="B20" t="str">
            <v>       ISSUB5010</v>
          </cell>
          <cell r="C20" t="str">
            <v>Interest expenses</v>
          </cell>
          <cell r="D20">
            <v>25349342830.869999</v>
          </cell>
          <cell r="E20">
            <v>27388366969.18</v>
          </cell>
          <cell r="F20">
            <v>34535818854.639999</v>
          </cell>
          <cell r="G20">
            <v>37356264607.290001</v>
          </cell>
          <cell r="H20">
            <v>124629793261.98</v>
          </cell>
        </row>
        <row r="21">
          <cell r="A21" t="str">
            <v>5010</v>
          </cell>
          <cell r="B21" t="str">
            <v>                  5010</v>
          </cell>
          <cell r="C21" t="str">
            <v>Interest expense on deposits &amp; balances</v>
          </cell>
          <cell r="D21">
            <v>2959924782.3899999</v>
          </cell>
          <cell r="E21">
            <v>3107200887.8000002</v>
          </cell>
          <cell r="F21">
            <v>6803097476.0200005</v>
          </cell>
          <cell r="G21">
            <v>5985497345.1800003</v>
          </cell>
          <cell r="H21">
            <v>18855720491.389999</v>
          </cell>
        </row>
        <row r="22">
          <cell r="A22" t="str">
            <v>5020</v>
          </cell>
          <cell r="B22" t="str">
            <v>                  5020</v>
          </cell>
          <cell r="C22" t="str">
            <v>Interest expense on borrowings</v>
          </cell>
          <cell r="D22">
            <v>7239659394.0299997</v>
          </cell>
          <cell r="E22">
            <v>8582617974.7799997</v>
          </cell>
          <cell r="F22">
            <v>9870681379.3199997</v>
          </cell>
          <cell r="G22">
            <v>12082636686.43</v>
          </cell>
          <cell r="H22">
            <v>37775595434.559998</v>
          </cell>
        </row>
        <row r="23">
          <cell r="A23" t="str">
            <v>5030</v>
          </cell>
          <cell r="B23" t="str">
            <v>                  5030</v>
          </cell>
          <cell r="C23" t="str">
            <v>Interest expense on subordinated loans</v>
          </cell>
          <cell r="D23">
            <v>827435225.57000005</v>
          </cell>
          <cell r="E23">
            <v>684093951.26999998</v>
          </cell>
          <cell r="F23">
            <v>1266725373.53</v>
          </cell>
          <cell r="G23">
            <v>867427719.75999999</v>
          </cell>
          <cell r="H23">
            <v>3645682270.1300001</v>
          </cell>
        </row>
        <row r="24">
          <cell r="A24" t="str">
            <v>5050</v>
          </cell>
          <cell r="B24" t="str">
            <v>                  5050</v>
          </cell>
          <cell r="C24" t="str">
            <v>Interest expense on trading liabilities</v>
          </cell>
          <cell r="D24">
            <v>-11166041.6</v>
          </cell>
          <cell r="E24">
            <v>86658449.340000004</v>
          </cell>
          <cell r="F24">
            <v>371252299.04000002</v>
          </cell>
          <cell r="G24">
            <v>552967965</v>
          </cell>
          <cell r="H24">
            <v>999712671.77999997</v>
          </cell>
        </row>
        <row r="25">
          <cell r="A25" t="str">
            <v>5060</v>
          </cell>
          <cell r="B25" t="str">
            <v>                  5060</v>
          </cell>
          <cell r="C25" t="str">
            <v>Interest on liabilities designated at fair value through P/L</v>
          </cell>
          <cell r="D25">
            <v>392213151.51999998</v>
          </cell>
          <cell r="E25">
            <v>316100408.24000001</v>
          </cell>
          <cell r="F25">
            <v>231837490.97999999</v>
          </cell>
          <cell r="G25">
            <v>214304648.22</v>
          </cell>
          <cell r="H25">
            <v>1154455698.96</v>
          </cell>
        </row>
        <row r="26">
          <cell r="A26" t="str">
            <v>5070</v>
          </cell>
          <cell r="B26" t="str">
            <v>                  5070</v>
          </cell>
          <cell r="C26" t="str">
            <v>Interest expense on derivatives used for hedging</v>
          </cell>
          <cell r="D26">
            <v>1446592565.47</v>
          </cell>
          <cell r="E26">
            <v>1174377675.8399999</v>
          </cell>
          <cell r="F26">
            <v>1097291045.77</v>
          </cell>
          <cell r="G26">
            <v>989569412.59000003</v>
          </cell>
          <cell r="H26">
            <v>4707830699.6700001</v>
          </cell>
        </row>
        <row r="27">
          <cell r="A27" t="str">
            <v>5080</v>
          </cell>
          <cell r="B27" t="str">
            <v>                  5080</v>
          </cell>
          <cell r="C27" t="str">
            <v>Interest expense on other loans (incl. Financial lease )</v>
          </cell>
          <cell r="D27">
            <v>21158890.93</v>
          </cell>
          <cell r="E27">
            <v>29858359.07</v>
          </cell>
          <cell r="F27">
            <v>2893326.4</v>
          </cell>
          <cell r="G27">
            <v>39729798.100000001</v>
          </cell>
          <cell r="H27">
            <v>93640374.5</v>
          </cell>
        </row>
        <row r="28">
          <cell r="A28" t="str">
            <v>5090</v>
          </cell>
          <cell r="B28" t="str">
            <v>                  5090</v>
          </cell>
          <cell r="C28" t="str">
            <v>Interest expenses to consolidated companies</v>
          </cell>
          <cell r="D28">
            <v>44.93</v>
          </cell>
          <cell r="E28">
            <v>-44.92</v>
          </cell>
          <cell r="F28">
            <v>-11763600.02</v>
          </cell>
          <cell r="G28">
            <v>-0.02</v>
          </cell>
          <cell r="H28">
            <v>-11763600.029999999</v>
          </cell>
        </row>
        <row r="29">
          <cell r="A29" t="str">
            <v>5093</v>
          </cell>
          <cell r="B29" t="str">
            <v>                  5093</v>
          </cell>
          <cell r="C29" t="str">
            <v>Internal interest expense</v>
          </cell>
          <cell r="D29">
            <v>11704102571.73</v>
          </cell>
          <cell r="E29">
            <v>12445725679.959999</v>
          </cell>
          <cell r="F29">
            <v>13876804698.82</v>
          </cell>
          <cell r="G29">
            <v>15386880704.24</v>
          </cell>
          <cell r="H29">
            <v>53413513654.75</v>
          </cell>
        </row>
        <row r="30">
          <cell r="A30" t="str">
            <v>5095</v>
          </cell>
          <cell r="B30" t="str">
            <v>                  5095</v>
          </cell>
          <cell r="C30" t="str">
            <v>Transferred interest expense</v>
          </cell>
          <cell r="D30">
            <v>766115306.47000003</v>
          </cell>
          <cell r="E30">
            <v>944432393.65999997</v>
          </cell>
          <cell r="F30">
            <v>984546791.36000001</v>
          </cell>
          <cell r="G30">
            <v>1222179909.9400001</v>
          </cell>
          <cell r="H30">
            <v>3917274401.4299998</v>
          </cell>
        </row>
        <row r="31">
          <cell r="A31" t="str">
            <v>5085</v>
          </cell>
          <cell r="B31" t="str">
            <v>                  5085</v>
          </cell>
          <cell r="C31" t="str">
            <v>Other interest expenses</v>
          </cell>
          <cell r="D31">
            <v>3306939.43</v>
          </cell>
          <cell r="E31">
            <v>17301234.140000001</v>
          </cell>
          <cell r="F31">
            <v>42452573.420000002</v>
          </cell>
          <cell r="G31">
            <v>15070417.85</v>
          </cell>
          <cell r="H31">
            <v>78131164.840000004</v>
          </cell>
        </row>
        <row r="32">
          <cell r="A32" t="str">
            <v>IS4100</v>
          </cell>
          <cell r="B32" t="str">
            <v>     IS4100</v>
          </cell>
          <cell r="C32" t="str">
            <v>Insurance premium</v>
          </cell>
          <cell r="D32">
            <v>-151923530</v>
          </cell>
          <cell r="E32">
            <v>-146165969.81999999</v>
          </cell>
          <cell r="F32">
            <v>-137531394.28999999</v>
          </cell>
          <cell r="G32">
            <v>-64552249.850000001</v>
          </cell>
          <cell r="H32">
            <v>-500173143.95999998</v>
          </cell>
        </row>
        <row r="33">
          <cell r="A33" t="str">
            <v>4100</v>
          </cell>
          <cell r="B33" t="str">
            <v>                4100</v>
          </cell>
          <cell r="C33" t="str">
            <v>Insurance premium</v>
          </cell>
          <cell r="D33">
            <v>-132518536</v>
          </cell>
          <cell r="E33">
            <v>-165340462.81999999</v>
          </cell>
          <cell r="F33">
            <v>-136382076.28999999</v>
          </cell>
          <cell r="G33">
            <v>-65247341.850000001</v>
          </cell>
          <cell r="H33">
            <v>-499488416.95999998</v>
          </cell>
        </row>
        <row r="34">
          <cell r="A34" t="str">
            <v>4191</v>
          </cell>
          <cell r="B34" t="str">
            <v>                4191</v>
          </cell>
          <cell r="C34" t="str">
            <v>Insurance premium, consolidated companies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 t="str">
            <v>E4191</v>
          </cell>
          <cell r="B35" t="str">
            <v>                E4191</v>
          </cell>
          <cell r="C35" t="str">
            <v>Elimination difference on net insurance gain</v>
          </cell>
          <cell r="D35">
            <v>-19404994</v>
          </cell>
          <cell r="E35">
            <v>19174493</v>
          </cell>
          <cell r="F35">
            <v>-1149318</v>
          </cell>
          <cell r="G35">
            <v>695092</v>
          </cell>
          <cell r="H35">
            <v>-684727</v>
          </cell>
        </row>
        <row r="36">
          <cell r="A36" t="str">
            <v>IS4220</v>
          </cell>
          <cell r="B36" t="str">
            <v>     IS4220</v>
          </cell>
          <cell r="C36" t="str">
            <v>Fee and commission net income</v>
          </cell>
          <cell r="D36">
            <v>-4432505067.75</v>
          </cell>
          <cell r="E36">
            <v>-4930224043</v>
          </cell>
          <cell r="F36">
            <v>-6862330271.5799999</v>
          </cell>
          <cell r="G36">
            <v>-6203188632.0900002</v>
          </cell>
          <cell r="H36">
            <v>-22428248014.419998</v>
          </cell>
        </row>
        <row r="37">
          <cell r="A37" t="str">
            <v>ISSUB4220</v>
          </cell>
          <cell r="B37" t="str">
            <v>       ISSUB4220</v>
          </cell>
          <cell r="C37" t="str">
            <v>Fee and commission income</v>
          </cell>
          <cell r="D37">
            <v>-5039704293.3299999</v>
          </cell>
          <cell r="E37">
            <v>-4564596817.8999996</v>
          </cell>
          <cell r="F37">
            <v>-6145840506.96</v>
          </cell>
          <cell r="G37">
            <v>-7875644572.71</v>
          </cell>
          <cell r="H37">
            <v>-23625786190.900002</v>
          </cell>
        </row>
        <row r="38">
          <cell r="A38" t="str">
            <v>4220</v>
          </cell>
          <cell r="B38" t="str">
            <v>                  4220</v>
          </cell>
          <cell r="C38" t="str">
            <v>Commission from securities trading</v>
          </cell>
          <cell r="D38">
            <v>-1389835657.9000001</v>
          </cell>
          <cell r="E38">
            <v>-1987415244.1400001</v>
          </cell>
          <cell r="F38">
            <v>-1992751155.6099999</v>
          </cell>
          <cell r="G38">
            <v>-2884458579.0799999</v>
          </cell>
          <cell r="H38">
            <v>-8254460636.7299995</v>
          </cell>
        </row>
        <row r="39">
          <cell r="A39" t="str">
            <v>4240</v>
          </cell>
          <cell r="B39" t="str">
            <v>                  4240</v>
          </cell>
          <cell r="C39" t="str">
            <v>Commission from lending</v>
          </cell>
          <cell r="D39">
            <v>-1111066547.8299999</v>
          </cell>
          <cell r="E39">
            <v>-554273744.78999996</v>
          </cell>
          <cell r="F39">
            <v>-121563136.42</v>
          </cell>
          <cell r="G39">
            <v>122469579.79000001</v>
          </cell>
          <cell r="H39">
            <v>-1664433849.25</v>
          </cell>
        </row>
        <row r="40">
          <cell r="A40" t="str">
            <v>4250</v>
          </cell>
          <cell r="B40" t="str">
            <v>                  4250</v>
          </cell>
          <cell r="C40" t="str">
            <v>Other commission income</v>
          </cell>
          <cell r="D40">
            <v>-2250185162.8099999</v>
          </cell>
          <cell r="E40">
            <v>-1838029737.3</v>
          </cell>
          <cell r="F40">
            <v>-3667219762.04</v>
          </cell>
          <cell r="G40">
            <v>-4130407282.3200002</v>
          </cell>
          <cell r="H40">
            <v>-11885841944.469999</v>
          </cell>
        </row>
        <row r="41">
          <cell r="A41" t="str">
            <v>4293</v>
          </cell>
          <cell r="B41" t="str">
            <v>                  4293</v>
          </cell>
          <cell r="C41" t="str">
            <v>Internal commission income</v>
          </cell>
          <cell r="D41">
            <v>0</v>
          </cell>
          <cell r="E41">
            <v>0</v>
          </cell>
          <cell r="F41">
            <v>-9999988.0999999996</v>
          </cell>
          <cell r="G41">
            <v>-108925469.28</v>
          </cell>
          <cell r="H41">
            <v>-118925457.38</v>
          </cell>
        </row>
        <row r="42">
          <cell r="A42" t="str">
            <v>4294</v>
          </cell>
          <cell r="B42" t="str">
            <v>                  4294</v>
          </cell>
          <cell r="C42" t="str">
            <v>Transfer commission income</v>
          </cell>
          <cell r="D42">
            <v>0</v>
          </cell>
          <cell r="E42">
            <v>0</v>
          </cell>
          <cell r="F42">
            <v>-4524377.7699999996</v>
          </cell>
          <cell r="G42">
            <v>5210457.6100000003</v>
          </cell>
          <cell r="H42">
            <v>686079.84</v>
          </cell>
        </row>
        <row r="43">
          <cell r="A43" t="str">
            <v>4230</v>
          </cell>
          <cell r="B43" t="str">
            <v>                  4230</v>
          </cell>
          <cell r="C43" t="str">
            <v>Commission from derivatives</v>
          </cell>
          <cell r="D43">
            <v>-188380546.81</v>
          </cell>
          <cell r="E43">
            <v>-288321059.85000002</v>
          </cell>
          <cell r="F43">
            <v>-310973740.56999999</v>
          </cell>
          <cell r="G43">
            <v>-890525416.25999999</v>
          </cell>
          <cell r="H43">
            <v>-1678200763.49</v>
          </cell>
        </row>
        <row r="44">
          <cell r="A44" t="str">
            <v>4290</v>
          </cell>
          <cell r="B44" t="str">
            <v>                  4290</v>
          </cell>
          <cell r="C44" t="str">
            <v>Commission income from consolidated companies</v>
          </cell>
          <cell r="D44">
            <v>-51.19</v>
          </cell>
          <cell r="E44">
            <v>51.18</v>
          </cell>
          <cell r="F44">
            <v>-0.02</v>
          </cell>
          <cell r="G44">
            <v>0.01</v>
          </cell>
          <cell r="H44">
            <v>-0.02</v>
          </cell>
        </row>
        <row r="45">
          <cell r="A45" t="str">
            <v>E5299</v>
          </cell>
          <cell r="B45" t="str">
            <v>                  E5299</v>
          </cell>
          <cell r="C45" t="str">
            <v>Elimination differences commission</v>
          </cell>
          <cell r="D45">
            <v>-100236326.79000001</v>
          </cell>
          <cell r="E45">
            <v>103442917</v>
          </cell>
          <cell r="F45">
            <v>-38808346.43</v>
          </cell>
          <cell r="G45">
            <v>10992136.82</v>
          </cell>
          <cell r="H45">
            <v>-24609619.399999999</v>
          </cell>
        </row>
        <row r="46">
          <cell r="A46" t="str">
            <v>ISSUB5220</v>
          </cell>
          <cell r="B46" t="str">
            <v>       ISSUB5220</v>
          </cell>
          <cell r="C46" t="str">
            <v>Fee and commission expenses</v>
          </cell>
          <cell r="D46">
            <v>607199225.58000004</v>
          </cell>
          <cell r="E46">
            <v>-365627225.10000002</v>
          </cell>
          <cell r="F46">
            <v>-716489764.62</v>
          </cell>
          <cell r="G46">
            <v>1672455940.6199999</v>
          </cell>
          <cell r="H46">
            <v>1197538176.48</v>
          </cell>
        </row>
        <row r="47">
          <cell r="A47" t="str">
            <v>5220</v>
          </cell>
          <cell r="B47" t="str">
            <v>                  5220</v>
          </cell>
          <cell r="C47" t="str">
            <v>Commission expenses on received guarantees</v>
          </cell>
          <cell r="D47">
            <v>3547092.57</v>
          </cell>
          <cell r="E47">
            <v>2909786.35</v>
          </cell>
          <cell r="F47">
            <v>2832833.12</v>
          </cell>
          <cell r="G47">
            <v>52138786.340000004</v>
          </cell>
          <cell r="H47">
            <v>61428498.380000003</v>
          </cell>
        </row>
        <row r="48">
          <cell r="A48" t="str">
            <v>5250</v>
          </cell>
          <cell r="B48" t="str">
            <v>                  5250</v>
          </cell>
          <cell r="C48" t="str">
            <v>Other commission expenses</v>
          </cell>
          <cell r="D48">
            <v>305548815.63</v>
          </cell>
          <cell r="E48">
            <v>-694583604.41999996</v>
          </cell>
          <cell r="F48">
            <v>-1030377419.5599999</v>
          </cell>
          <cell r="G48">
            <v>1050747019.72</v>
          </cell>
          <cell r="H48">
            <v>-368665188.63</v>
          </cell>
        </row>
        <row r="49">
          <cell r="A49" t="str">
            <v>5230</v>
          </cell>
          <cell r="B49" t="str">
            <v>                  5230</v>
          </cell>
          <cell r="C49" t="str">
            <v>Commission expenses - securities trading</v>
          </cell>
          <cell r="D49">
            <v>297460904.56</v>
          </cell>
          <cell r="E49">
            <v>326689005.79000002</v>
          </cell>
          <cell r="F49">
            <v>301054771.70999998</v>
          </cell>
          <cell r="G49">
            <v>460644811.68000001</v>
          </cell>
          <cell r="H49">
            <v>1385849493.74</v>
          </cell>
        </row>
        <row r="50">
          <cell r="A50" t="str">
            <v>5290</v>
          </cell>
          <cell r="B50" t="str">
            <v>                  5290</v>
          </cell>
          <cell r="C50" t="str">
            <v>Commission expenses to consolidated companies</v>
          </cell>
          <cell r="D50">
            <v>-16.96</v>
          </cell>
          <cell r="E50">
            <v>16.96</v>
          </cell>
          <cell r="F50">
            <v>0</v>
          </cell>
          <cell r="G50">
            <v>0</v>
          </cell>
          <cell r="H50">
            <v>0</v>
          </cell>
        </row>
        <row r="51">
          <cell r="A51" t="str">
            <v>5293</v>
          </cell>
          <cell r="B51" t="str">
            <v>                  5293</v>
          </cell>
          <cell r="C51" t="str">
            <v>Internal commission expenses</v>
          </cell>
          <cell r="D51">
            <v>642429.78</v>
          </cell>
          <cell r="E51">
            <v>-642429.78</v>
          </cell>
          <cell r="F51">
            <v>10000050.109999999</v>
          </cell>
          <cell r="G51">
            <v>108925322.88</v>
          </cell>
          <cell r="H51">
            <v>118925372.98999999</v>
          </cell>
        </row>
        <row r="52">
          <cell r="A52" t="str">
            <v>5294</v>
          </cell>
          <cell r="B52" t="str">
            <v>                  5294</v>
          </cell>
          <cell r="C52" t="str">
            <v>Transferred commission expenses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A53" t="str">
            <v>IS4310</v>
          </cell>
          <cell r="B53" t="str">
            <v>     IS4310</v>
          </cell>
          <cell r="C53" t="str">
            <v>Dividend income</v>
          </cell>
          <cell r="D53">
            <v>-483392914.31</v>
          </cell>
          <cell r="E53">
            <v>-1267738291.1199999</v>
          </cell>
          <cell r="F53">
            <v>-12700415.949999999</v>
          </cell>
          <cell r="G53">
            <v>-43851815.719999999</v>
          </cell>
          <cell r="H53">
            <v>-1807683437.0999999</v>
          </cell>
        </row>
        <row r="54">
          <cell r="A54" t="str">
            <v>4310</v>
          </cell>
          <cell r="B54" t="str">
            <v>                4310</v>
          </cell>
          <cell r="C54" t="str">
            <v>Dividend income on AFS financial assets</v>
          </cell>
          <cell r="E54">
            <v>-49015673.549999997</v>
          </cell>
          <cell r="F54">
            <v>-888820</v>
          </cell>
          <cell r="G54">
            <v>0</v>
          </cell>
          <cell r="H54">
            <v>-49904493.549999997</v>
          </cell>
        </row>
        <row r="55">
          <cell r="A55" t="str">
            <v>4320</v>
          </cell>
          <cell r="B55" t="str">
            <v>                4320</v>
          </cell>
          <cell r="C55" t="str">
            <v>Dividend income on Trading assets</v>
          </cell>
          <cell r="D55">
            <v>-466578582.64999998</v>
          </cell>
          <cell r="E55">
            <v>-1201254330.3299999</v>
          </cell>
          <cell r="F55">
            <v>-11475431.35</v>
          </cell>
          <cell r="G55">
            <v>-44078581.210000001</v>
          </cell>
          <cell r="H55">
            <v>-1723386925.54</v>
          </cell>
        </row>
        <row r="56">
          <cell r="A56" t="str">
            <v>4330</v>
          </cell>
          <cell r="B56" t="str">
            <v>                4330</v>
          </cell>
          <cell r="C56" t="str">
            <v>Dividend income on assets at fair value through P/L</v>
          </cell>
          <cell r="D56">
            <v>-16814331.66</v>
          </cell>
          <cell r="E56">
            <v>-17468287.239999998</v>
          </cell>
          <cell r="F56">
            <v>-336164.6</v>
          </cell>
          <cell r="G56">
            <v>-626195.44999999995</v>
          </cell>
          <cell r="H56">
            <v>-35244978.950000003</v>
          </cell>
        </row>
        <row r="57">
          <cell r="A57" t="str">
            <v>4390</v>
          </cell>
          <cell r="B57" t="str">
            <v>                4390</v>
          </cell>
          <cell r="C57" t="str">
            <v>Dividend income from consolidated companies</v>
          </cell>
          <cell r="D57">
            <v>0</v>
          </cell>
          <cell r="E57">
            <v>0</v>
          </cell>
          <cell r="F57">
            <v>0</v>
          </cell>
          <cell r="G57">
            <v>852960.94</v>
          </cell>
          <cell r="H57">
            <v>852960.94</v>
          </cell>
        </row>
        <row r="58">
          <cell r="A58" t="str">
            <v>IS4410</v>
          </cell>
          <cell r="B58" t="str">
            <v>     IS4410</v>
          </cell>
          <cell r="C58" t="str">
            <v>Real.gain/losses on fin.assets/liab.not meas.at FV thr.P/L</v>
          </cell>
          <cell r="D58">
            <v>-55791764.869999997</v>
          </cell>
          <cell r="E58">
            <v>-61766620.439999998</v>
          </cell>
          <cell r="F58">
            <v>-3886390.08</v>
          </cell>
          <cell r="G58">
            <v>-25208769.359999999</v>
          </cell>
          <cell r="H58">
            <v>-146653544.75</v>
          </cell>
        </row>
        <row r="59">
          <cell r="A59" t="str">
            <v>ISSUB4410</v>
          </cell>
          <cell r="B59" t="str">
            <v>       ISSUB4410</v>
          </cell>
          <cell r="C59" t="str">
            <v>Realised gain</v>
          </cell>
          <cell r="D59">
            <v>-57504931.960000001</v>
          </cell>
          <cell r="E59">
            <v>-63643574.950000003</v>
          </cell>
          <cell r="F59">
            <v>-5731960.5499999998</v>
          </cell>
          <cell r="G59">
            <v>-19953531.030000001</v>
          </cell>
          <cell r="H59">
            <v>-146833998.49000001</v>
          </cell>
        </row>
        <row r="60">
          <cell r="A60" t="str">
            <v>4410</v>
          </cell>
          <cell r="B60" t="str">
            <v>                  4410</v>
          </cell>
          <cell r="C60" t="str">
            <v>Realised gain on loans, receivables and finance leases</v>
          </cell>
          <cell r="F60">
            <v>-3973248.62</v>
          </cell>
          <cell r="G60">
            <v>1142062.1299999999</v>
          </cell>
          <cell r="H60">
            <v>-2831186.49</v>
          </cell>
        </row>
        <row r="61">
          <cell r="A61" t="str">
            <v>4490</v>
          </cell>
          <cell r="B61" t="str">
            <v>                  4490</v>
          </cell>
          <cell r="C61" t="str">
            <v>Real.gain on fin.assets/liab.not meas.at FV thr.P/L cons.c</v>
          </cell>
          <cell r="E61">
            <v>0</v>
          </cell>
          <cell r="G61">
            <v>0</v>
          </cell>
          <cell r="H61">
            <v>0</v>
          </cell>
        </row>
        <row r="62">
          <cell r="A62" t="str">
            <v>4420</v>
          </cell>
          <cell r="B62" t="str">
            <v>                  4420</v>
          </cell>
          <cell r="C62" t="str">
            <v>Realised gain on AFS assets</v>
          </cell>
          <cell r="D62">
            <v>-57504931.960000001</v>
          </cell>
          <cell r="E62">
            <v>-63643574.960000001</v>
          </cell>
          <cell r="F62">
            <v>-46573.59</v>
          </cell>
          <cell r="G62">
            <v>-17727281.370000001</v>
          </cell>
          <cell r="H62">
            <v>-138922361.88</v>
          </cell>
        </row>
        <row r="63">
          <cell r="A63" t="str">
            <v>4440</v>
          </cell>
          <cell r="B63" t="str">
            <v>                  4440</v>
          </cell>
          <cell r="C63" t="str">
            <v>Realised gain on financial liabilities measured at amortised</v>
          </cell>
          <cell r="G63">
            <v>-5565118.0599999996</v>
          </cell>
          <cell r="H63">
            <v>-5565118.0599999996</v>
          </cell>
        </row>
        <row r="64">
          <cell r="A64" t="str">
            <v>4450</v>
          </cell>
          <cell r="B64" t="str">
            <v>                  4450</v>
          </cell>
          <cell r="C64" t="str">
            <v>Other realised gain on assets/liab. not meas.at FV thr.P/L</v>
          </cell>
          <cell r="E64">
            <v>0.01</v>
          </cell>
          <cell r="F64">
            <v>-1712138.34</v>
          </cell>
          <cell r="G64">
            <v>2199006.27</v>
          </cell>
          <cell r="H64">
            <v>486867.94</v>
          </cell>
        </row>
        <row r="65">
          <cell r="A65" t="str">
            <v>E4490</v>
          </cell>
          <cell r="B65" t="str">
            <v>                  E4490</v>
          </cell>
          <cell r="C65" t="str">
            <v>Elimination differences assets not measured at FV thr. P/L</v>
          </cell>
          <cell r="E65">
            <v>0</v>
          </cell>
          <cell r="G65">
            <v>-2200</v>
          </cell>
          <cell r="H65">
            <v>-2200</v>
          </cell>
        </row>
        <row r="66">
          <cell r="A66" t="str">
            <v>ISSUB5410</v>
          </cell>
          <cell r="B66" t="str">
            <v>       ISSUB5410</v>
          </cell>
          <cell r="C66" t="str">
            <v>Realised losses</v>
          </cell>
          <cell r="D66">
            <v>1713167.09</v>
          </cell>
          <cell r="E66">
            <v>1876954.51</v>
          </cell>
          <cell r="F66">
            <v>1845570.47</v>
          </cell>
          <cell r="G66">
            <v>-5255238.33</v>
          </cell>
          <cell r="H66">
            <v>180453.74</v>
          </cell>
        </row>
        <row r="67">
          <cell r="A67" t="str">
            <v>5410</v>
          </cell>
          <cell r="B67" t="str">
            <v>                  5410</v>
          </cell>
          <cell r="C67" t="str">
            <v>Realised losses on loans, receivables and finance leases</v>
          </cell>
          <cell r="D67">
            <v>1713167.09</v>
          </cell>
          <cell r="E67">
            <v>1876954.51</v>
          </cell>
          <cell r="F67">
            <v>1845570.47</v>
          </cell>
          <cell r="G67">
            <v>-5255238.33</v>
          </cell>
          <cell r="H67">
            <v>180453.74</v>
          </cell>
        </row>
        <row r="68">
          <cell r="A68" t="str">
            <v>IS4510</v>
          </cell>
          <cell r="B68" t="str">
            <v>     IS4510</v>
          </cell>
          <cell r="C68" t="str">
            <v>Gain/loss on financial assets and liabilities HFT (net)</v>
          </cell>
          <cell r="D68">
            <v>-1922648072</v>
          </cell>
          <cell r="E68">
            <v>-4773331308.7200003</v>
          </cell>
          <cell r="F68">
            <v>-2535870676.04</v>
          </cell>
          <cell r="G68">
            <v>-4990927480.9799995</v>
          </cell>
          <cell r="H68">
            <v>-14222777537.74</v>
          </cell>
        </row>
        <row r="69">
          <cell r="A69" t="str">
            <v>4510</v>
          </cell>
          <cell r="B69" t="str">
            <v>                4510</v>
          </cell>
          <cell r="C69" t="str">
            <v>Gain/losses on equity instrum. &amp; related derivatives HFT</v>
          </cell>
          <cell r="D69">
            <v>-1806639616.23</v>
          </cell>
          <cell r="E69">
            <v>-5591233202.6400003</v>
          </cell>
          <cell r="F69">
            <v>-1441669747.1400001</v>
          </cell>
          <cell r="G69">
            <v>-4121209227.9099998</v>
          </cell>
          <cell r="H69">
            <v>-12960751793.92</v>
          </cell>
        </row>
        <row r="70">
          <cell r="A70" t="str">
            <v>4590</v>
          </cell>
          <cell r="B70" t="str">
            <v>                4590</v>
          </cell>
          <cell r="C70" t="str">
            <v>Gain/losses on fin.assets/liab. HFT consolid.comp.</v>
          </cell>
          <cell r="D70">
            <v>-72791.97</v>
          </cell>
          <cell r="E70">
            <v>321243270.99000001</v>
          </cell>
          <cell r="F70">
            <v>-288037375.49000001</v>
          </cell>
          <cell r="G70">
            <v>-28754024.539999999</v>
          </cell>
          <cell r="H70">
            <v>4379078.99</v>
          </cell>
        </row>
        <row r="71">
          <cell r="A71" t="str">
            <v>4591</v>
          </cell>
          <cell r="B71" t="str">
            <v>                4591</v>
          </cell>
          <cell r="C71" t="str">
            <v>Gain/losses on derivatives - Market to Market (un-/realised)</v>
          </cell>
          <cell r="G71">
            <v>-146166272.63</v>
          </cell>
          <cell r="H71">
            <v>-146166272.63</v>
          </cell>
        </row>
        <row r="72">
          <cell r="A72" t="str">
            <v>4520</v>
          </cell>
          <cell r="B72" t="str">
            <v>                4520</v>
          </cell>
          <cell r="C72" t="str">
            <v>Gain/losses on interest rate instrum.&amp; rel. derivatives HFT</v>
          </cell>
          <cell r="D72">
            <v>-152194567.03999999</v>
          </cell>
          <cell r="E72">
            <v>-76341559.090000004</v>
          </cell>
          <cell r="F72">
            <v>719485588.25999999</v>
          </cell>
          <cell r="G72">
            <v>1370339716.3800001</v>
          </cell>
          <cell r="H72">
            <v>1861289178.51</v>
          </cell>
        </row>
        <row r="73">
          <cell r="A73" t="str">
            <v>4530</v>
          </cell>
          <cell r="B73" t="str">
            <v>                4530</v>
          </cell>
          <cell r="C73" t="str">
            <v>Gain/losses on foreign exchange trading HFT</v>
          </cell>
          <cell r="D73">
            <v>35812625.189999998</v>
          </cell>
          <cell r="E73">
            <v>1004699056.63</v>
          </cell>
          <cell r="F73">
            <v>-1329591119.95</v>
          </cell>
          <cell r="G73">
            <v>-462312280.27999997</v>
          </cell>
          <cell r="H73">
            <v>-751391718.40999997</v>
          </cell>
        </row>
        <row r="74">
          <cell r="A74" t="str">
            <v>4540</v>
          </cell>
          <cell r="B74" t="str">
            <v>                4540</v>
          </cell>
          <cell r="C74" t="str">
            <v>Gain/losses on commodities and related derivatives HFT</v>
          </cell>
          <cell r="F74">
            <v>43806111.799999997</v>
          </cell>
          <cell r="G74">
            <v>0</v>
          </cell>
          <cell r="H74">
            <v>43806111.799999997</v>
          </cell>
        </row>
        <row r="75">
          <cell r="A75" t="str">
            <v>4550</v>
          </cell>
          <cell r="B75" t="str">
            <v>                4550</v>
          </cell>
          <cell r="C75" t="str">
            <v>Gain/losses on credit derivatives HFT</v>
          </cell>
          <cell r="D75">
            <v>446278.05</v>
          </cell>
          <cell r="E75">
            <v>-431698874.61000001</v>
          </cell>
          <cell r="F75">
            <v>-239864133.52000001</v>
          </cell>
          <cell r="G75">
            <v>-1602825392</v>
          </cell>
          <cell r="H75">
            <v>-2273942122.0799999</v>
          </cell>
        </row>
        <row r="76">
          <cell r="A76" t="str">
            <v>IS4610</v>
          </cell>
          <cell r="B76" t="str">
            <v>     IS4610</v>
          </cell>
          <cell r="C76" t="str">
            <v>Gain/loss on assets designated at FV through P/L</v>
          </cell>
          <cell r="D76">
            <v>-3990897702.9699998</v>
          </cell>
          <cell r="E76">
            <v>-4883027816.1099997</v>
          </cell>
          <cell r="F76">
            <v>-2372065586.3499999</v>
          </cell>
          <cell r="G76">
            <v>-7967223484.9700003</v>
          </cell>
          <cell r="H76">
            <v>-19213214590.400002</v>
          </cell>
        </row>
        <row r="77">
          <cell r="A77" t="str">
            <v>5610</v>
          </cell>
          <cell r="B77" t="str">
            <v>                5610</v>
          </cell>
          <cell r="C77" t="str">
            <v>Losses on assets designated at fair value</v>
          </cell>
          <cell r="D77">
            <v>108444285.42</v>
          </cell>
          <cell r="E77">
            <v>4663.53</v>
          </cell>
          <cell r="F77">
            <v>52044834.609999999</v>
          </cell>
          <cell r="G77">
            <v>40296564.880000003</v>
          </cell>
          <cell r="H77">
            <v>200790348.44</v>
          </cell>
        </row>
        <row r="78">
          <cell r="A78" t="str">
            <v>4610</v>
          </cell>
          <cell r="B78" t="str">
            <v>                4610</v>
          </cell>
          <cell r="C78" t="str">
            <v>Gain on assets designated at fair value</v>
          </cell>
          <cell r="D78">
            <v>-4099341988.3899999</v>
          </cell>
          <cell r="E78">
            <v>-4883032479.6400003</v>
          </cell>
          <cell r="F78">
            <v>-2424110420.96</v>
          </cell>
          <cell r="G78">
            <v>-8007520049.8500004</v>
          </cell>
          <cell r="H78">
            <v>-19414004938.84</v>
          </cell>
        </row>
        <row r="79">
          <cell r="A79" t="str">
            <v>IS4620</v>
          </cell>
          <cell r="B79" t="str">
            <v>     IS4620</v>
          </cell>
          <cell r="C79" t="str">
            <v>Fair value chagnes on mortgage loans and related bonds issue</v>
          </cell>
          <cell r="F79">
            <v>-13320093.74</v>
          </cell>
          <cell r="G79">
            <v>0</v>
          </cell>
          <cell r="H79">
            <v>-13320093.74</v>
          </cell>
        </row>
        <row r="80">
          <cell r="A80" t="str">
            <v>4620</v>
          </cell>
          <cell r="B80" t="str">
            <v>                4620</v>
          </cell>
          <cell r="C80" t="str">
            <v>Net fair value changes on real credit loans</v>
          </cell>
          <cell r="F80">
            <v>150426709.61000001</v>
          </cell>
          <cell r="G80">
            <v>177608451.33000001</v>
          </cell>
          <cell r="H80">
            <v>328035160.94</v>
          </cell>
        </row>
        <row r="81">
          <cell r="A81" t="str">
            <v>5620</v>
          </cell>
          <cell r="B81" t="str">
            <v>                5620</v>
          </cell>
          <cell r="C81" t="str">
            <v>Net fair value changes on mortgage fundings</v>
          </cell>
          <cell r="F81">
            <v>-163746803.34999999</v>
          </cell>
          <cell r="G81">
            <v>-177608451.33000001</v>
          </cell>
          <cell r="H81">
            <v>-341355254.68000001</v>
          </cell>
        </row>
        <row r="82">
          <cell r="A82" t="str">
            <v>IS4630</v>
          </cell>
          <cell r="B82" t="str">
            <v>     IS4630</v>
          </cell>
          <cell r="C82" t="str">
            <v>Fair value adjustment in hedge accounting</v>
          </cell>
          <cell r="D82">
            <v>-332640889.79000002</v>
          </cell>
          <cell r="E82">
            <v>-209021043.05000001</v>
          </cell>
          <cell r="F82">
            <v>621853538.97000003</v>
          </cell>
          <cell r="G82">
            <v>-550715213.63999999</v>
          </cell>
          <cell r="H82">
            <v>-470523607.50999999</v>
          </cell>
        </row>
        <row r="83">
          <cell r="A83" t="str">
            <v>4630</v>
          </cell>
          <cell r="B83" t="str">
            <v>                4630</v>
          </cell>
          <cell r="C83" t="str">
            <v>Net gain on fair value adjustments in hedge accounting</v>
          </cell>
          <cell r="D83">
            <v>-332640889.79000002</v>
          </cell>
          <cell r="E83">
            <v>-209021043.05000001</v>
          </cell>
          <cell r="F83">
            <v>524796213.75</v>
          </cell>
          <cell r="G83">
            <v>0</v>
          </cell>
          <cell r="H83">
            <v>-16865719.09</v>
          </cell>
        </row>
        <row r="84">
          <cell r="A84" t="str">
            <v>5630</v>
          </cell>
          <cell r="B84" t="str">
            <v>                5630</v>
          </cell>
          <cell r="C84" t="str">
            <v>Net losses on fair value adjustments in hedge accounting</v>
          </cell>
          <cell r="F84">
            <v>97057325.219999999</v>
          </cell>
          <cell r="G84">
            <v>-550715213.63999999</v>
          </cell>
          <cell r="H84">
            <v>-453657888.42000002</v>
          </cell>
        </row>
        <row r="85">
          <cell r="A85" t="str">
            <v>IS4650</v>
          </cell>
          <cell r="B85" t="str">
            <v>     IS4650</v>
          </cell>
          <cell r="C85" t="str">
            <v>Exchange differences revaluation</v>
          </cell>
          <cell r="D85">
            <v>8708274.1199999992</v>
          </cell>
          <cell r="E85">
            <v>-577802354.22000003</v>
          </cell>
          <cell r="F85">
            <v>-456107352.01999998</v>
          </cell>
          <cell r="G85">
            <v>-381845528.18000001</v>
          </cell>
          <cell r="H85">
            <v>-1407046960.3</v>
          </cell>
        </row>
        <row r="86">
          <cell r="A86" t="str">
            <v>4650</v>
          </cell>
          <cell r="B86" t="str">
            <v>                4650</v>
          </cell>
          <cell r="C86" t="str">
            <v>Gain on exchange differences revaluations</v>
          </cell>
          <cell r="D86">
            <v>-38129100.289999999</v>
          </cell>
          <cell r="E86">
            <v>-508346334.27999997</v>
          </cell>
          <cell r="F86">
            <v>-575998341.77999997</v>
          </cell>
          <cell r="G86">
            <v>-389001299.00999999</v>
          </cell>
          <cell r="H86">
            <v>-1511475075.3599999</v>
          </cell>
        </row>
        <row r="87">
          <cell r="A87" t="str">
            <v>5691</v>
          </cell>
          <cell r="B87" t="str">
            <v>                5691</v>
          </cell>
          <cell r="C87" t="str">
            <v>Internal gain/losses on exchange differences revaluation</v>
          </cell>
          <cell r="D87">
            <v>0</v>
          </cell>
          <cell r="E87">
            <v>0</v>
          </cell>
          <cell r="F87">
            <v>-3489361.34</v>
          </cell>
          <cell r="G87">
            <v>3470200.06</v>
          </cell>
          <cell r="H87">
            <v>-19161.28</v>
          </cell>
        </row>
        <row r="88">
          <cell r="A88" t="str">
            <v>5650</v>
          </cell>
          <cell r="B88" t="str">
            <v>                5650</v>
          </cell>
          <cell r="C88" t="str">
            <v>Losses on exchange differences revaluations</v>
          </cell>
          <cell r="D88">
            <v>46837374.409999996</v>
          </cell>
          <cell r="E88">
            <v>-69456019.939999998</v>
          </cell>
          <cell r="F88">
            <v>123380351.09999999</v>
          </cell>
          <cell r="G88">
            <v>3685570.77</v>
          </cell>
          <cell r="H88">
            <v>104447276.34</v>
          </cell>
        </row>
        <row r="89">
          <cell r="A89" t="str">
            <v>IS4660</v>
          </cell>
          <cell r="B89" t="str">
            <v>     IS4660</v>
          </cell>
          <cell r="C89" t="str">
            <v>Gain/loss on disposals of assets other than held for sale</v>
          </cell>
          <cell r="D89">
            <v>-3130234242.7600002</v>
          </cell>
          <cell r="E89">
            <v>-52923625.07</v>
          </cell>
          <cell r="F89">
            <v>896548.8</v>
          </cell>
          <cell r="G89">
            <v>-780105694.26999998</v>
          </cell>
          <cell r="H89">
            <v>-3962367013.3000002</v>
          </cell>
        </row>
        <row r="90">
          <cell r="A90" t="str">
            <v>4660</v>
          </cell>
          <cell r="B90" t="str">
            <v>                4660</v>
          </cell>
          <cell r="C90" t="str">
            <v>Gains on disposals of assets other than HFS</v>
          </cell>
          <cell r="D90">
            <v>-3095417278.7600002</v>
          </cell>
          <cell r="E90">
            <v>-27091985.07</v>
          </cell>
          <cell r="F90">
            <v>-167912.8</v>
          </cell>
          <cell r="G90">
            <v>-773727843.98000002</v>
          </cell>
          <cell r="H90">
            <v>-3896405020.6100001</v>
          </cell>
        </row>
        <row r="91">
          <cell r="A91" t="str">
            <v>4691</v>
          </cell>
          <cell r="B91" t="str">
            <v>                4691</v>
          </cell>
          <cell r="C91" t="str">
            <v>Gain/loss on disposal of assets within consolid. companies</v>
          </cell>
          <cell r="G91">
            <v>0</v>
          </cell>
          <cell r="H91">
            <v>0</v>
          </cell>
        </row>
        <row r="92">
          <cell r="A92" t="str">
            <v>4665</v>
          </cell>
          <cell r="B92" t="str">
            <v>                4665</v>
          </cell>
          <cell r="C92" t="str">
            <v>Loss on disposals of assets other than HFS</v>
          </cell>
          <cell r="F92">
            <v>3274.6</v>
          </cell>
          <cell r="G92">
            <v>887664.71</v>
          </cell>
          <cell r="H92">
            <v>890939.31</v>
          </cell>
        </row>
        <row r="93">
          <cell r="A93" t="str">
            <v>4676</v>
          </cell>
          <cell r="B93" t="str">
            <v>                4676</v>
          </cell>
          <cell r="C93" t="str">
            <v>Realised gain on investment properties</v>
          </cell>
          <cell r="D93">
            <v>-34816964</v>
          </cell>
          <cell r="E93">
            <v>-25831640</v>
          </cell>
          <cell r="F93">
            <v>1061187</v>
          </cell>
          <cell r="G93">
            <v>-7265515</v>
          </cell>
          <cell r="H93">
            <v>-66852932</v>
          </cell>
        </row>
        <row r="94">
          <cell r="A94" t="str">
            <v>IS4670</v>
          </cell>
          <cell r="B94" t="str">
            <v>     IS4670</v>
          </cell>
          <cell r="C94" t="str">
            <v>Other operating net income</v>
          </cell>
          <cell r="D94">
            <v>-480998500.18000001</v>
          </cell>
          <cell r="E94">
            <v>-637062129.15999997</v>
          </cell>
          <cell r="F94">
            <v>-1083561815.7</v>
          </cell>
          <cell r="G94">
            <v>-1545326546.3599999</v>
          </cell>
          <cell r="H94">
            <v>-3746948991.4000001</v>
          </cell>
        </row>
        <row r="95">
          <cell r="A95" t="str">
            <v>4670</v>
          </cell>
          <cell r="B95" t="str">
            <v>                4670</v>
          </cell>
          <cell r="C95" t="str">
            <v>Net income from HFS assets</v>
          </cell>
          <cell r="D95">
            <v>14610764.5</v>
          </cell>
          <cell r="E95">
            <v>-6887023.4299999997</v>
          </cell>
          <cell r="F95">
            <v>5880556.7699999996</v>
          </cell>
          <cell r="G95">
            <v>-393564</v>
          </cell>
          <cell r="H95">
            <v>13210733.84</v>
          </cell>
        </row>
        <row r="96">
          <cell r="A96" t="str">
            <v>5680</v>
          </cell>
          <cell r="B96" t="str">
            <v>                5680</v>
          </cell>
          <cell r="C96" t="str">
            <v>Other operating expenses</v>
          </cell>
          <cell r="D96">
            <v>46354408.880000003</v>
          </cell>
          <cell r="E96">
            <v>41441113.57</v>
          </cell>
          <cell r="F96">
            <v>36830595.600000001</v>
          </cell>
          <cell r="G96">
            <v>46766465.030000001</v>
          </cell>
          <cell r="H96">
            <v>171392583.08000001</v>
          </cell>
        </row>
        <row r="97">
          <cell r="A97" t="str">
            <v>4675</v>
          </cell>
          <cell r="B97" t="str">
            <v>                4675</v>
          </cell>
          <cell r="C97" t="str">
            <v>Fair value adjustments on investment properties</v>
          </cell>
          <cell r="D97">
            <v>50500000</v>
          </cell>
          <cell r="E97">
            <v>-102996361</v>
          </cell>
          <cell r="F97">
            <v>102504134.2</v>
          </cell>
          <cell r="G97">
            <v>-450167869.69</v>
          </cell>
          <cell r="H97">
            <v>-400160096.49000001</v>
          </cell>
        </row>
        <row r="98">
          <cell r="A98" t="str">
            <v>4680</v>
          </cell>
          <cell r="B98" t="str">
            <v>                4680</v>
          </cell>
          <cell r="C98" t="str">
            <v>Other operating income</v>
          </cell>
          <cell r="D98">
            <v>-710079672.69000006</v>
          </cell>
          <cell r="E98">
            <v>-382448728.56</v>
          </cell>
          <cell r="F98">
            <v>-1291060673.4300001</v>
          </cell>
          <cell r="G98">
            <v>-1149235023.3599999</v>
          </cell>
          <cell r="H98">
            <v>-3532824098.04</v>
          </cell>
        </row>
        <row r="99">
          <cell r="A99" t="str">
            <v>4690</v>
          </cell>
          <cell r="B99" t="str">
            <v>                4690</v>
          </cell>
          <cell r="C99" t="str">
            <v>Other operating net income from consolidated companies</v>
          </cell>
          <cell r="D99">
            <v>0</v>
          </cell>
          <cell r="E99">
            <v>0</v>
          </cell>
          <cell r="F99">
            <v>0.01</v>
          </cell>
          <cell r="G99">
            <v>0</v>
          </cell>
          <cell r="H99">
            <v>0.01</v>
          </cell>
        </row>
        <row r="100">
          <cell r="A100" t="str">
            <v>4693</v>
          </cell>
          <cell r="B100" t="str">
            <v>                4693</v>
          </cell>
          <cell r="C100" t="str">
            <v>Other internal operating income</v>
          </cell>
          <cell r="D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A101" t="str">
            <v>E5799</v>
          </cell>
          <cell r="B101" t="str">
            <v>                E5799</v>
          </cell>
          <cell r="C101" t="str">
            <v>Elimination difference administrative expenses</v>
          </cell>
          <cell r="D101">
            <v>117615999.13</v>
          </cell>
          <cell r="E101">
            <v>-186171129.74000001</v>
          </cell>
          <cell r="F101">
            <v>62283571.149999999</v>
          </cell>
          <cell r="G101">
            <v>7703445.6600000001</v>
          </cell>
          <cell r="H101">
            <v>1431886.2</v>
          </cell>
        </row>
        <row r="102">
          <cell r="A102" t="str">
            <v>IS5710</v>
          </cell>
          <cell r="B102" t="str">
            <v>     IS5710</v>
          </cell>
          <cell r="C102" t="str">
            <v>Salaries and related expenses</v>
          </cell>
          <cell r="D102">
            <v>3981500998.71</v>
          </cell>
          <cell r="E102">
            <v>4318391345.9399996</v>
          </cell>
          <cell r="F102">
            <v>5177741342.7399998</v>
          </cell>
          <cell r="G102">
            <v>6839635255.0299997</v>
          </cell>
          <cell r="H102">
            <v>20317268942.419998</v>
          </cell>
        </row>
        <row r="103">
          <cell r="A103" t="str">
            <v>5710</v>
          </cell>
          <cell r="B103" t="str">
            <v>                5710</v>
          </cell>
          <cell r="C103" t="str">
            <v>Salaries</v>
          </cell>
          <cell r="D103">
            <v>2687415658.6700001</v>
          </cell>
          <cell r="E103">
            <v>2019875350.7</v>
          </cell>
          <cell r="F103">
            <v>3055059618.0100002</v>
          </cell>
          <cell r="G103">
            <v>3278368150.4000001</v>
          </cell>
          <cell r="H103">
            <v>11040718777.780001</v>
          </cell>
        </row>
        <row r="104">
          <cell r="A104" t="str">
            <v>5711</v>
          </cell>
          <cell r="B104" t="str">
            <v>                5711</v>
          </cell>
          <cell r="C104" t="str">
            <v>Salary related cost</v>
          </cell>
          <cell r="D104">
            <v>869291514.21000004</v>
          </cell>
          <cell r="E104">
            <v>695078275.39999998</v>
          </cell>
          <cell r="F104">
            <v>1033210133.64</v>
          </cell>
          <cell r="G104">
            <v>1272408918.04</v>
          </cell>
          <cell r="H104">
            <v>3869988841.29</v>
          </cell>
        </row>
        <row r="105">
          <cell r="A105" t="str">
            <v>5715</v>
          </cell>
          <cell r="B105" t="str">
            <v>                5715</v>
          </cell>
          <cell r="C105" t="str">
            <v>Bonus payments</v>
          </cell>
          <cell r="D105">
            <v>424793825.82999998</v>
          </cell>
          <cell r="E105">
            <v>1603437719.8399999</v>
          </cell>
          <cell r="F105">
            <v>1089471591.0899999</v>
          </cell>
          <cell r="G105">
            <v>2288858186.5900002</v>
          </cell>
          <cell r="H105">
            <v>5406561323.3500004</v>
          </cell>
        </row>
        <row r="106">
          <cell r="A106" t="str">
            <v>IS5720</v>
          </cell>
          <cell r="B106" t="str">
            <v>     IS5720</v>
          </cell>
          <cell r="C106" t="str">
            <v>Administration expenses</v>
          </cell>
          <cell r="D106">
            <v>2336358057.5700002</v>
          </cell>
          <cell r="E106">
            <v>2730232096.8200002</v>
          </cell>
          <cell r="F106">
            <v>3301538540.8499999</v>
          </cell>
          <cell r="G106">
            <v>3225573513.75</v>
          </cell>
          <cell r="H106">
            <v>11593702208.99</v>
          </cell>
        </row>
        <row r="107">
          <cell r="A107" t="str">
            <v>5720</v>
          </cell>
          <cell r="B107" t="str">
            <v>                5720</v>
          </cell>
          <cell r="C107" t="str">
            <v>Marketing cost</v>
          </cell>
          <cell r="D107">
            <v>320421154.98000002</v>
          </cell>
          <cell r="E107">
            <v>378728681.31</v>
          </cell>
          <cell r="F107">
            <v>397596543.45999998</v>
          </cell>
          <cell r="G107">
            <v>428939027.29000002</v>
          </cell>
          <cell r="H107">
            <v>1525685407.04</v>
          </cell>
        </row>
        <row r="108">
          <cell r="A108" t="str">
            <v>5791</v>
          </cell>
          <cell r="B108" t="str">
            <v>                5791</v>
          </cell>
          <cell r="C108" t="str">
            <v>Transferred marketing cost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 t="str">
            <v>5725</v>
          </cell>
          <cell r="B109" t="str">
            <v>                5725</v>
          </cell>
          <cell r="C109" t="str">
            <v>IT cost</v>
          </cell>
          <cell r="D109">
            <v>470133936.17000002</v>
          </cell>
          <cell r="E109">
            <v>227191650.06</v>
          </cell>
          <cell r="F109">
            <v>435847336.47000003</v>
          </cell>
          <cell r="G109">
            <v>1026831209.8200001</v>
          </cell>
          <cell r="H109">
            <v>2160004132.52</v>
          </cell>
        </row>
        <row r="110">
          <cell r="A110" t="str">
            <v>5740</v>
          </cell>
          <cell r="B110" t="str">
            <v>                5740</v>
          </cell>
          <cell r="C110" t="str">
            <v>Office cost</v>
          </cell>
          <cell r="D110">
            <v>247795425.81999999</v>
          </cell>
          <cell r="E110">
            <v>306514351.87</v>
          </cell>
          <cell r="F110">
            <v>324454111.85000002</v>
          </cell>
          <cell r="G110">
            <v>272657076.75</v>
          </cell>
          <cell r="H110">
            <v>1151420966.29</v>
          </cell>
        </row>
        <row r="111">
          <cell r="A111" t="str">
            <v>5745</v>
          </cell>
          <cell r="B111" t="str">
            <v>                5745</v>
          </cell>
          <cell r="C111" t="str">
            <v>Housing cost</v>
          </cell>
          <cell r="D111">
            <v>386729320.69999999</v>
          </cell>
          <cell r="E111">
            <v>373944615.38999999</v>
          </cell>
          <cell r="F111">
            <v>482989398.29000002</v>
          </cell>
          <cell r="G111">
            <v>444542368.00999999</v>
          </cell>
          <cell r="H111">
            <v>1688205702.3900001</v>
          </cell>
        </row>
        <row r="112">
          <cell r="A112" t="str">
            <v>5750</v>
          </cell>
          <cell r="B112" t="str">
            <v>                5750</v>
          </cell>
          <cell r="C112" t="str">
            <v>Other administration cost</v>
          </cell>
          <cell r="D112">
            <v>90077444.980000004</v>
          </cell>
          <cell r="E112">
            <v>291458682.99000001</v>
          </cell>
          <cell r="F112">
            <v>508199153.60000002</v>
          </cell>
          <cell r="G112">
            <v>-161604861.84999999</v>
          </cell>
          <cell r="H112">
            <v>728130419.72000003</v>
          </cell>
        </row>
        <row r="113">
          <cell r="A113" t="str">
            <v>5755</v>
          </cell>
          <cell r="B113" t="str">
            <v>                5755</v>
          </cell>
          <cell r="C113" t="str">
            <v>Travel expenses</v>
          </cell>
          <cell r="D113">
            <v>101833249.75</v>
          </cell>
          <cell r="E113">
            <v>186358887.21000001</v>
          </cell>
          <cell r="F113">
            <v>128710779.73999999</v>
          </cell>
          <cell r="G113">
            <v>244908629.02000001</v>
          </cell>
          <cell r="H113">
            <v>661811545.72000003</v>
          </cell>
        </row>
        <row r="114">
          <cell r="A114" t="str">
            <v>5712</v>
          </cell>
          <cell r="B114" t="str">
            <v>                5712</v>
          </cell>
          <cell r="C114" t="str">
            <v>Other staff related cost</v>
          </cell>
          <cell r="D114">
            <v>250222849.69</v>
          </cell>
          <cell r="E114">
            <v>348709279.25999999</v>
          </cell>
          <cell r="F114">
            <v>386716004.19</v>
          </cell>
          <cell r="G114">
            <v>290540896.91000003</v>
          </cell>
          <cell r="H114">
            <v>1276189030.05</v>
          </cell>
        </row>
        <row r="115">
          <cell r="A115" t="str">
            <v>5760</v>
          </cell>
          <cell r="B115" t="str">
            <v>                5760</v>
          </cell>
          <cell r="C115" t="str">
            <v>Professional services</v>
          </cell>
          <cell r="D115">
            <v>409101543.58999997</v>
          </cell>
          <cell r="E115">
            <v>596895391.08000004</v>
          </cell>
          <cell r="F115">
            <v>626983925.30999994</v>
          </cell>
          <cell r="G115">
            <v>658898837.67999995</v>
          </cell>
          <cell r="H115">
            <v>2291879697.6599998</v>
          </cell>
        </row>
        <row r="116">
          <cell r="A116" t="str">
            <v>5765</v>
          </cell>
          <cell r="B116" t="str">
            <v>                5765</v>
          </cell>
          <cell r="C116" t="str">
            <v>Other customer related cost/losses</v>
          </cell>
          <cell r="D116">
            <v>60043124.619999997</v>
          </cell>
          <cell r="E116">
            <v>18695851.91</v>
          </cell>
          <cell r="F116">
            <v>9943265.8599999994</v>
          </cell>
          <cell r="G116">
            <v>22573052.780000001</v>
          </cell>
          <cell r="H116">
            <v>111255295.17</v>
          </cell>
        </row>
        <row r="117">
          <cell r="A117" t="str">
            <v>5790</v>
          </cell>
          <cell r="B117" t="str">
            <v>                5790</v>
          </cell>
          <cell r="C117" t="str">
            <v>Expenses paid to consolidated companies</v>
          </cell>
          <cell r="D117">
            <v>7.27</v>
          </cell>
          <cell r="E117">
            <v>-7.25</v>
          </cell>
          <cell r="F117">
            <v>-0.01</v>
          </cell>
          <cell r="G117">
            <v>0.03</v>
          </cell>
          <cell r="H117">
            <v>0.04</v>
          </cell>
        </row>
        <row r="118">
          <cell r="A118" t="str">
            <v>5793</v>
          </cell>
          <cell r="B118" t="str">
            <v>                5793</v>
          </cell>
          <cell r="C118" t="str">
            <v>Other internal operating expenses</v>
          </cell>
          <cell r="E118">
            <v>1734712.99</v>
          </cell>
          <cell r="F118">
            <v>98022.09</v>
          </cell>
          <cell r="G118">
            <v>-2712722.69</v>
          </cell>
          <cell r="H118">
            <v>-879987.61</v>
          </cell>
        </row>
        <row r="119">
          <cell r="A119" t="str">
            <v>IS5810</v>
          </cell>
          <cell r="B119" t="str">
            <v>     IS5810</v>
          </cell>
          <cell r="C119" t="str">
            <v>Depreciation</v>
          </cell>
          <cell r="D119">
            <v>287026370.07999998</v>
          </cell>
          <cell r="E119">
            <v>286294812.85000002</v>
          </cell>
          <cell r="F119">
            <v>1032482735.55</v>
          </cell>
          <cell r="G119">
            <v>1211763223.45</v>
          </cell>
          <cell r="H119">
            <v>2817567141.9299998</v>
          </cell>
        </row>
        <row r="120">
          <cell r="A120" t="str">
            <v>5810</v>
          </cell>
          <cell r="B120" t="str">
            <v>                5810</v>
          </cell>
          <cell r="C120" t="str">
            <v>Depreciation of property and equipment</v>
          </cell>
          <cell r="D120">
            <v>279380360.38</v>
          </cell>
          <cell r="E120">
            <v>272965960.25</v>
          </cell>
          <cell r="F120">
            <v>894295051.08000004</v>
          </cell>
          <cell r="G120">
            <v>970746948.90999997</v>
          </cell>
          <cell r="H120">
            <v>2417388320.6199999</v>
          </cell>
        </row>
        <row r="121">
          <cell r="A121" t="str">
            <v>5815</v>
          </cell>
          <cell r="B121" t="str">
            <v>                5815</v>
          </cell>
          <cell r="C121" t="str">
            <v>Depreciation of investment properties</v>
          </cell>
          <cell r="D121">
            <v>104942</v>
          </cell>
          <cell r="E121">
            <v>77566</v>
          </cell>
          <cell r="G121">
            <v>-182508</v>
          </cell>
          <cell r="H121">
            <v>0</v>
          </cell>
        </row>
        <row r="122">
          <cell r="A122" t="str">
            <v>5820</v>
          </cell>
          <cell r="B122" t="str">
            <v>                5820</v>
          </cell>
          <cell r="C122" t="str">
            <v>Depreciation of intangible assets other than GW</v>
          </cell>
          <cell r="D122">
            <v>7541067.7000000002</v>
          </cell>
          <cell r="E122">
            <v>13251286.6</v>
          </cell>
          <cell r="F122">
            <v>138187684.47</v>
          </cell>
          <cell r="G122">
            <v>241198782.53999999</v>
          </cell>
          <cell r="H122">
            <v>400178821.31</v>
          </cell>
        </row>
        <row r="123">
          <cell r="A123" t="str">
            <v>IS5822</v>
          </cell>
          <cell r="B123" t="str">
            <v>     IS5822</v>
          </cell>
          <cell r="C123" t="str">
            <v>Provision</v>
          </cell>
          <cell r="F123">
            <v>0</v>
          </cell>
          <cell r="G123">
            <v>0</v>
          </cell>
          <cell r="H123">
            <v>0</v>
          </cell>
        </row>
        <row r="124">
          <cell r="A124" t="str">
            <v>5822</v>
          </cell>
          <cell r="B124" t="str">
            <v>                5822</v>
          </cell>
          <cell r="C124" t="str">
            <v>Provisions in P/L</v>
          </cell>
          <cell r="F124">
            <v>0</v>
          </cell>
          <cell r="G124">
            <v>0</v>
          </cell>
          <cell r="H124">
            <v>0</v>
          </cell>
        </row>
        <row r="125">
          <cell r="A125" t="str">
            <v>IS5821</v>
          </cell>
          <cell r="B125" t="str">
            <v>     IS5821</v>
          </cell>
          <cell r="C125" t="str">
            <v>Policyholder benefits and claims</v>
          </cell>
          <cell r="D125">
            <v>85014624</v>
          </cell>
          <cell r="E125">
            <v>101654169.69</v>
          </cell>
          <cell r="F125">
            <v>45418093</v>
          </cell>
          <cell r="G125">
            <v>-78694738</v>
          </cell>
          <cell r="H125">
            <v>153392148.69</v>
          </cell>
        </row>
        <row r="126">
          <cell r="A126" t="str">
            <v>5821</v>
          </cell>
          <cell r="B126" t="str">
            <v>                5821</v>
          </cell>
          <cell r="C126" t="str">
            <v>Insurance claims</v>
          </cell>
          <cell r="D126">
            <v>85014624</v>
          </cell>
          <cell r="E126">
            <v>101654169.69</v>
          </cell>
          <cell r="F126">
            <v>45418093</v>
          </cell>
          <cell r="G126">
            <v>-78694738</v>
          </cell>
          <cell r="H126">
            <v>153392148.69</v>
          </cell>
        </row>
        <row r="127">
          <cell r="A127" t="str">
            <v>IS5825</v>
          </cell>
          <cell r="B127" t="str">
            <v>     IS5825</v>
          </cell>
          <cell r="C127" t="str">
            <v>Impairment</v>
          </cell>
          <cell r="D127">
            <v>893878966.19000006</v>
          </cell>
          <cell r="E127">
            <v>778836307.17999995</v>
          </cell>
          <cell r="F127">
            <v>927588838.76999998</v>
          </cell>
          <cell r="G127">
            <v>1788868587.22</v>
          </cell>
          <cell r="H127">
            <v>4389172699.3599997</v>
          </cell>
        </row>
        <row r="128">
          <cell r="A128" t="str">
            <v>ISSUB5825</v>
          </cell>
          <cell r="B128" t="str">
            <v>       ISSUB5825</v>
          </cell>
          <cell r="C128" t="str">
            <v>Impairment on financial instruments</v>
          </cell>
          <cell r="D128">
            <v>893878966.19000006</v>
          </cell>
          <cell r="E128">
            <v>778324305.01999998</v>
          </cell>
          <cell r="F128">
            <v>548424463.76999998</v>
          </cell>
          <cell r="G128">
            <v>229742829.34</v>
          </cell>
          <cell r="H128">
            <v>2450370564.3200002</v>
          </cell>
        </row>
        <row r="129">
          <cell r="A129" t="str">
            <v>5825</v>
          </cell>
          <cell r="B129" t="str">
            <v>                  5825</v>
          </cell>
          <cell r="C129" t="str">
            <v>Impairment on loans and receivables</v>
          </cell>
          <cell r="D129">
            <v>893878966.19000006</v>
          </cell>
          <cell r="E129">
            <v>778324305.01999998</v>
          </cell>
          <cell r="F129">
            <v>548424463.76999998</v>
          </cell>
          <cell r="G129">
            <v>229014865.16999999</v>
          </cell>
          <cell r="H129">
            <v>2449642600.1500001</v>
          </cell>
        </row>
        <row r="130">
          <cell r="A130" t="str">
            <v>5840</v>
          </cell>
          <cell r="B130" t="str">
            <v>                  5840</v>
          </cell>
          <cell r="C130" t="str">
            <v>Impairment on financial assets measured at cost</v>
          </cell>
          <cell r="G130">
            <v>727964.17</v>
          </cell>
          <cell r="H130">
            <v>727964.17</v>
          </cell>
        </row>
        <row r="131">
          <cell r="A131" t="str">
            <v>ISSUB5845</v>
          </cell>
          <cell r="B131" t="str">
            <v>       ISSUB5845</v>
          </cell>
          <cell r="C131" t="str">
            <v>Impairment on other assets</v>
          </cell>
          <cell r="E131">
            <v>512002.16</v>
          </cell>
          <cell r="F131">
            <v>379164375</v>
          </cell>
          <cell r="G131">
            <v>1559125757.8800001</v>
          </cell>
          <cell r="H131">
            <v>1938802135.04</v>
          </cell>
        </row>
        <row r="132">
          <cell r="A132" t="str">
            <v>5847</v>
          </cell>
          <cell r="B132" t="str">
            <v>                  5847</v>
          </cell>
          <cell r="C132" t="str">
            <v>Impairment on property and equipments</v>
          </cell>
          <cell r="F132">
            <v>379164375</v>
          </cell>
          <cell r="G132">
            <v>37377160.5</v>
          </cell>
          <cell r="H132">
            <v>416541535.5</v>
          </cell>
        </row>
        <row r="133">
          <cell r="A133" t="str">
            <v>5850</v>
          </cell>
          <cell r="B133" t="str">
            <v>                  5850</v>
          </cell>
          <cell r="C133" t="str">
            <v>Impairment on goodwill</v>
          </cell>
          <cell r="G133">
            <v>1521748597.3800001</v>
          </cell>
          <cell r="H133">
            <v>1521748597.3800001</v>
          </cell>
        </row>
        <row r="134">
          <cell r="A134" t="str">
            <v>5855</v>
          </cell>
          <cell r="B134" t="str">
            <v>                  5855</v>
          </cell>
          <cell r="C134" t="str">
            <v>Impairment on investments in associates</v>
          </cell>
          <cell r="E134">
            <v>512002.16</v>
          </cell>
          <cell r="F134">
            <v>0</v>
          </cell>
          <cell r="G134">
            <v>0</v>
          </cell>
          <cell r="H134">
            <v>512002.16</v>
          </cell>
        </row>
        <row r="135">
          <cell r="A135" t="str">
            <v>IS5890</v>
          </cell>
          <cell r="B135" t="str">
            <v>     IS5890</v>
          </cell>
          <cell r="C135" t="str">
            <v>Share of profit/loss of associates and joint ventures</v>
          </cell>
          <cell r="D135">
            <v>-39802044</v>
          </cell>
          <cell r="E135">
            <v>-154819334.94</v>
          </cell>
          <cell r="F135">
            <v>-677238654.60000002</v>
          </cell>
          <cell r="G135">
            <v>-524517937</v>
          </cell>
          <cell r="H135">
            <v>-1396377970.54</v>
          </cell>
        </row>
        <row r="136">
          <cell r="A136" t="str">
            <v>5890</v>
          </cell>
          <cell r="B136" t="str">
            <v>                5890</v>
          </cell>
          <cell r="C136" t="str">
            <v>Share of profit/loss of associates and joint ventures</v>
          </cell>
          <cell r="D136">
            <v>-39802044</v>
          </cell>
          <cell r="E136">
            <v>-154819334.94</v>
          </cell>
          <cell r="F136">
            <v>-677238654.60000002</v>
          </cell>
          <cell r="G136">
            <v>-524517937</v>
          </cell>
          <cell r="H136">
            <v>-1396377970.54</v>
          </cell>
        </row>
        <row r="137">
          <cell r="A137" t="str">
            <v>IS5875</v>
          </cell>
          <cell r="B137" t="str">
            <v>     IS5875</v>
          </cell>
          <cell r="C137" t="str">
            <v>P/L from non-curr.assets/disposal, not qualif.as discont.op.</v>
          </cell>
          <cell r="D137">
            <v>148250548</v>
          </cell>
          <cell r="E137">
            <v>118497714</v>
          </cell>
          <cell r="F137">
            <v>64484499.990000002</v>
          </cell>
          <cell r="G137">
            <v>150259517.63</v>
          </cell>
          <cell r="H137">
            <v>481492279.62</v>
          </cell>
        </row>
        <row r="138">
          <cell r="A138" t="str">
            <v>5875</v>
          </cell>
          <cell r="B138" t="str">
            <v>                5875</v>
          </cell>
          <cell r="C138" t="str">
            <v>P/L from non-curr.asset/disposal, not qualif. as discont.op.</v>
          </cell>
          <cell r="D138">
            <v>148250548</v>
          </cell>
          <cell r="E138">
            <v>118497714</v>
          </cell>
          <cell r="F138">
            <v>64484499.990000002</v>
          </cell>
          <cell r="G138">
            <v>150259517.63</v>
          </cell>
          <cell r="H138">
            <v>481492279.62</v>
          </cell>
        </row>
        <row r="139">
          <cell r="A139" t="str">
            <v>IS5880</v>
          </cell>
          <cell r="B139" t="str">
            <v>     IS5880</v>
          </cell>
          <cell r="C139" t="str">
            <v>Tax</v>
          </cell>
          <cell r="D139">
            <v>2887550009.54</v>
          </cell>
          <cell r="E139">
            <v>1893997323.4100001</v>
          </cell>
          <cell r="F139">
            <v>2428877413.8299999</v>
          </cell>
          <cell r="G139">
            <v>4017991518.8000002</v>
          </cell>
          <cell r="H139">
            <v>11228416265.58</v>
          </cell>
        </row>
        <row r="140">
          <cell r="A140" t="str">
            <v>5880</v>
          </cell>
          <cell r="B140" t="str">
            <v>                5880</v>
          </cell>
          <cell r="C140" t="str">
            <v>Tax P/L</v>
          </cell>
          <cell r="D140">
            <v>2887550009.54</v>
          </cell>
          <cell r="E140">
            <v>1893997323.4100001</v>
          </cell>
          <cell r="F140">
            <v>2428877413.8299999</v>
          </cell>
          <cell r="G140">
            <v>4017991518.8000002</v>
          </cell>
          <cell r="H140">
            <v>11228416265.58</v>
          </cell>
        </row>
        <row r="141">
          <cell r="A141" t="str">
            <v>IS5885</v>
          </cell>
          <cell r="B141" t="str">
            <v>     IS5885</v>
          </cell>
          <cell r="C141" t="str">
            <v>Profit/loss from discontinued operations</v>
          </cell>
          <cell r="F141">
            <v>0</v>
          </cell>
          <cell r="G141">
            <v>-12286786.470000001</v>
          </cell>
          <cell r="H141">
            <v>-12286786.470000001</v>
          </cell>
        </row>
        <row r="142">
          <cell r="A142" t="str">
            <v>5885</v>
          </cell>
          <cell r="B142" t="str">
            <v>                5885</v>
          </cell>
          <cell r="C142" t="str">
            <v>Profit/loss from discontinued operations</v>
          </cell>
          <cell r="F142">
            <v>0</v>
          </cell>
          <cell r="G142">
            <v>-12286786.470000001</v>
          </cell>
          <cell r="H142">
            <v>-12286786.470000001</v>
          </cell>
        </row>
        <row r="143">
          <cell r="A143" t="str">
            <v>IS5950</v>
          </cell>
          <cell r="B143" t="str">
            <v>     IS5950</v>
          </cell>
          <cell r="C143" t="str">
            <v>Minority interest</v>
          </cell>
          <cell r="D143">
            <v>345602354.16000003</v>
          </cell>
          <cell r="E143">
            <v>439545786.48000002</v>
          </cell>
          <cell r="F143">
            <v>333389194.02999997</v>
          </cell>
          <cell r="G143">
            <v>677729452.17999995</v>
          </cell>
          <cell r="H143">
            <v>1796266786.8499999</v>
          </cell>
        </row>
        <row r="144">
          <cell r="A144" t="str">
            <v>5950</v>
          </cell>
          <cell r="B144" t="str">
            <v>                5950</v>
          </cell>
          <cell r="C144" t="str">
            <v>Minority interest P/L</v>
          </cell>
          <cell r="D144">
            <v>345602354.16000003</v>
          </cell>
          <cell r="E144">
            <v>439545786.48000002</v>
          </cell>
          <cell r="F144">
            <v>333389194.02999997</v>
          </cell>
          <cell r="G144">
            <v>677729452.17999995</v>
          </cell>
          <cell r="H144">
            <v>1796266786.8499999</v>
          </cell>
        </row>
        <row r="145">
          <cell r="A145" t="str">
            <v/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</sheetData>
      <sheetData sheetId="6" refreshError="1">
        <row r="1">
          <cell r="B1">
            <v>8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jóðstreymi"/>
      <sheetName val="Eignarskattur"/>
      <sheetName val="Tekjuframtal"/>
      <sheetName val="RSK103"/>
    </sheetNames>
    <sheetDataSet>
      <sheetData sheetId="0" refreshError="1"/>
      <sheetData sheetId="1"/>
      <sheetData sheetId="2" refreshError="1"/>
      <sheetData sheetId="3" refreshError="1">
        <row r="1">
          <cell r="G1" t="str">
            <v xml:space="preserve">  Skattframtal lögaðila 1998</v>
          </cell>
        </row>
        <row r="2">
          <cell r="G2" t="str">
            <v xml:space="preserve">     Allar fjárhæðir í heilum krónum</v>
          </cell>
          <cell r="O2" t="str">
            <v>Eigendur sameignarfélags</v>
          </cell>
        </row>
        <row r="4">
          <cell r="B4" t="str">
            <v xml:space="preserve">Framtalið berist til </v>
          </cell>
          <cell r="J4" t="str">
            <v>Kennitala</v>
          </cell>
          <cell r="O4" t="str">
            <v>Nafn og heimili</v>
          </cell>
          <cell r="S4" t="str">
            <v>Kennitala</v>
          </cell>
          <cell r="T4" t="str">
            <v>Eignar</v>
          </cell>
          <cell r="U4" t="str">
            <v>Eignarhlutur krónur</v>
          </cell>
        </row>
        <row r="5">
          <cell r="J5" t="str">
            <v>43.01.69-7269</v>
          </cell>
          <cell r="T5" t="str">
            <v>hlutfall %</v>
          </cell>
        </row>
        <row r="6">
          <cell r="J6" t="str">
            <v>Sveitarfélag</v>
          </cell>
        </row>
        <row r="7">
          <cell r="J7" t="str">
            <v>Reykjavík 0000</v>
          </cell>
        </row>
        <row r="9">
          <cell r="J9" t="str">
            <v>Tekjuskattshlutfall sameignarfélaga</v>
          </cell>
        </row>
        <row r="10">
          <cell r="C10" t="str">
            <v>Borgartún 20 ehf</v>
          </cell>
          <cell r="J10" t="str">
            <v>sem eru sjálfstæðir skattaðilar er 41%</v>
          </cell>
        </row>
        <row r="11">
          <cell r="C11" t="str">
            <v>Sporhömrum 10</v>
          </cell>
        </row>
        <row r="12">
          <cell r="C12" t="str">
            <v>112 Reykjavík</v>
          </cell>
          <cell r="J12" t="str">
            <v>Tekjuskattshlutfall allra annarra</v>
          </cell>
        </row>
        <row r="13">
          <cell r="J13" t="str">
            <v>lögaðilia er 33%</v>
          </cell>
        </row>
        <row r="14">
          <cell r="R14" t="str">
            <v xml:space="preserve">Tilgreinið kaup og sölu fasteigna og hvers konar lausafjár, s.s. ökutækja, véla, verðbréfa og </v>
          </cell>
        </row>
        <row r="15">
          <cell r="B15" t="str">
            <v>Eignir:</v>
          </cell>
          <cell r="G15" t="str">
            <v>Krónur</v>
          </cell>
          <cell r="I15" t="str">
            <v>Skuldir</v>
          </cell>
          <cell r="R15" t="str">
            <v xml:space="preserve">og eignarhluta í félögum ásamt kaup- eða söluverði, kaupanda, seljanda og dags samninga.  </v>
          </cell>
        </row>
        <row r="16">
          <cell r="B16" t="str">
            <v>1.</v>
          </cell>
          <cell r="C16" t="str">
            <v>Hrein eign</v>
          </cell>
          <cell r="I16" t="str">
            <v>1.</v>
          </cell>
          <cell r="J16" t="str">
            <v>Skuldir umfram eignir</v>
          </cell>
          <cell r="R16" t="str">
            <v xml:space="preserve">Kaup og sala tilgreinist á eyðublaðinu Kaup og sala eigna RSK 3.02 en húsbygging á </v>
          </cell>
        </row>
        <row r="17">
          <cell r="C17" t="str">
            <v>skv. meðfylgjandi efnahagsreikningi</v>
          </cell>
          <cell r="J17" t="str">
            <v>skv. meðfylgjandi efnahagsreikningi</v>
          </cell>
          <cell r="O17" t="str">
            <v>Athugasemdir framteljanda</v>
          </cell>
          <cell r="R17" t="str">
            <v>Húsbyggingarskýrslu RSK 3.03.</v>
          </cell>
        </row>
        <row r="19">
          <cell r="B19" t="str">
            <v>2.</v>
          </cell>
          <cell r="C19" t="str">
            <v>Skv. meðfylgjandi blaði</v>
          </cell>
          <cell r="G19">
            <v>22662831</v>
          </cell>
          <cell r="I19" t="str">
            <v>2.</v>
          </cell>
        </row>
        <row r="22">
          <cell r="O22" t="str">
            <v>Það staðfestist að viðlögðum drengskap að skýrsla þessi er gefin eftir bestu vitund</v>
          </cell>
        </row>
        <row r="23">
          <cell r="O23">
            <v>35961.468899652777</v>
          </cell>
        </row>
        <row r="24">
          <cell r="E24" t="str">
            <v xml:space="preserve">         01  Eignir alls</v>
          </cell>
          <cell r="G24">
            <v>22662831</v>
          </cell>
          <cell r="K24" t="str">
            <v xml:space="preserve">     20  Skuldir alls</v>
          </cell>
          <cell r="M24" t="str">
            <v/>
          </cell>
          <cell r="O24" t="str">
            <v xml:space="preserve">      Dagsetning</v>
          </cell>
          <cell r="Q24" t="str">
            <v xml:space="preserve">                                       Undirskrift</v>
          </cell>
          <cell r="U24" t="str">
            <v xml:space="preserve">                   Sími</v>
          </cell>
        </row>
        <row r="26">
          <cell r="B26">
            <v>19</v>
          </cell>
          <cell r="C26" t="str">
            <v>Álag</v>
          </cell>
        </row>
        <row r="29">
          <cell r="B29" t="str">
            <v>Tekjur</v>
          </cell>
          <cell r="I29" t="str">
            <v>Frádráttur</v>
          </cell>
        </row>
        <row r="30">
          <cell r="B30" t="str">
            <v>1.</v>
          </cell>
          <cell r="C30" t="str">
            <v>Hreinar tekjur skv. meðfylgjandi rekstrar-</v>
          </cell>
          <cell r="I30" t="str">
            <v>1.</v>
          </cell>
          <cell r="J30" t="str">
            <v>Gjöld umfram tekjur</v>
          </cell>
        </row>
        <row r="31">
          <cell r="C31" t="str">
            <v>reikningi (fyrir fjárfestingarsjóðstillag)</v>
          </cell>
          <cell r="J31" t="str">
            <v>skv. meðfylgjandi rekstrarreikningi</v>
          </cell>
        </row>
        <row r="33">
          <cell r="B33" t="str">
            <v>2.</v>
          </cell>
          <cell r="I33" t="str">
            <v>2.</v>
          </cell>
          <cell r="J33" t="str">
            <v>Skv. meðfylgjandi blaði</v>
          </cell>
          <cell r="M33">
            <v>-446509.06808523461</v>
          </cell>
        </row>
        <row r="36">
          <cell r="J36" t="str">
            <v>Ónotuð rekstrartöp frá fyrri árum</v>
          </cell>
        </row>
        <row r="37">
          <cell r="J37" t="str">
            <v>skv. yfirlit</v>
          </cell>
          <cell r="K37" t="str">
            <v>81</v>
          </cell>
          <cell r="M37">
            <v>1563934.9738</v>
          </cell>
        </row>
        <row r="38">
          <cell r="E38" t="str">
            <v xml:space="preserve">      40   Tekjur alls</v>
          </cell>
          <cell r="G38">
            <v>0</v>
          </cell>
          <cell r="K38" t="str">
            <v>82  Frádráttur alls</v>
          </cell>
          <cell r="M38">
            <v>1117425.9057147654</v>
          </cell>
        </row>
        <row r="39">
          <cell r="B39">
            <v>59</v>
          </cell>
          <cell r="C39" t="str">
            <v>Álag</v>
          </cell>
        </row>
        <row r="42">
          <cell r="B42" t="str">
            <v>Yfirlit yfir ónotað tap</v>
          </cell>
        </row>
        <row r="43">
          <cell r="D43">
            <v>1</v>
          </cell>
          <cell r="E43">
            <v>2</v>
          </cell>
          <cell r="G43">
            <v>3</v>
          </cell>
          <cell r="J43">
            <v>4</v>
          </cell>
          <cell r="K43">
            <v>5</v>
          </cell>
        </row>
        <row r="44">
          <cell r="D44" t="str">
            <v>Rekstrarár</v>
          </cell>
          <cell r="E44" t="str">
            <v>Ónotað tap frá fyrra ári</v>
          </cell>
          <cell r="G44" t="str">
            <v>Framreiknað ónotað tap</v>
          </cell>
          <cell r="J44" t="str">
            <v>Notað á móti</v>
          </cell>
          <cell r="K44" t="str">
            <v>Ónotað yfirfæranlegt</v>
          </cell>
        </row>
        <row r="45">
          <cell r="G45" t="str">
            <v>Dálkur 2 x 1,0202</v>
          </cell>
          <cell r="J45" t="str">
            <v>hagnaði ársins</v>
          </cell>
          <cell r="K45" t="str">
            <v>tap til næsta árs</v>
          </cell>
        </row>
        <row r="46">
          <cell r="J46" t="str">
            <v>(elsta tap notast alltaf fyrst)</v>
          </cell>
          <cell r="K46" t="str">
            <v>Dálkur 3 - Dálkur 4</v>
          </cell>
        </row>
        <row r="47">
          <cell r="D47" t="str">
            <v>1987 og fyrr</v>
          </cell>
          <cell r="G47">
            <v>0</v>
          </cell>
          <cell r="J47">
            <v>0</v>
          </cell>
          <cell r="M47">
            <v>0</v>
          </cell>
        </row>
        <row r="48">
          <cell r="D48">
            <v>1988</v>
          </cell>
          <cell r="G48">
            <v>0</v>
          </cell>
          <cell r="J48">
            <v>0</v>
          </cell>
          <cell r="M48">
            <v>0</v>
          </cell>
        </row>
        <row r="49">
          <cell r="D49">
            <v>1989</v>
          </cell>
          <cell r="G49">
            <v>0</v>
          </cell>
          <cell r="J49">
            <v>0</v>
          </cell>
          <cell r="M49">
            <v>0</v>
          </cell>
        </row>
        <row r="50">
          <cell r="D50">
            <v>1990</v>
          </cell>
          <cell r="G50">
            <v>0</v>
          </cell>
          <cell r="J50">
            <v>0</v>
          </cell>
          <cell r="M50">
            <v>0</v>
          </cell>
        </row>
        <row r="51">
          <cell r="D51">
            <v>1991</v>
          </cell>
          <cell r="G51">
            <v>0</v>
          </cell>
          <cell r="J51">
            <v>0</v>
          </cell>
          <cell r="M51">
            <v>0</v>
          </cell>
        </row>
        <row r="52">
          <cell r="D52">
            <v>1992</v>
          </cell>
          <cell r="G52">
            <v>0</v>
          </cell>
          <cell r="J52">
            <v>0</v>
          </cell>
          <cell r="M52">
            <v>0</v>
          </cell>
        </row>
        <row r="53">
          <cell r="D53">
            <v>1993</v>
          </cell>
          <cell r="G53">
            <v>0</v>
          </cell>
          <cell r="J53">
            <v>0</v>
          </cell>
          <cell r="M53">
            <v>0</v>
          </cell>
        </row>
        <row r="54">
          <cell r="D54">
            <v>1994</v>
          </cell>
          <cell r="G54">
            <v>0</v>
          </cell>
          <cell r="J54">
            <v>0</v>
          </cell>
          <cell r="M54">
            <v>0</v>
          </cell>
        </row>
        <row r="55">
          <cell r="D55">
            <v>1995</v>
          </cell>
          <cell r="E55">
            <v>1532969</v>
          </cell>
          <cell r="G55">
            <v>1563934.9738</v>
          </cell>
          <cell r="J55">
            <v>446509.06808523461</v>
          </cell>
          <cell r="M55">
            <v>1117425.9057147654</v>
          </cell>
        </row>
        <row r="56">
          <cell r="J56" t="str">
            <v xml:space="preserve">Tap ársins -&gt;  </v>
          </cell>
          <cell r="M56">
            <v>0</v>
          </cell>
        </row>
        <row r="57">
          <cell r="E57" t="str">
            <v>Samtals úr dálki 3</v>
          </cell>
        </row>
        <row r="58">
          <cell r="E58" t="str">
            <v>flutt í reit 81</v>
          </cell>
          <cell r="G58">
            <v>1563934.9738</v>
          </cell>
          <cell r="J58">
            <v>446509.06808523461</v>
          </cell>
          <cell r="M58">
            <v>1117425.9057147654</v>
          </cell>
        </row>
        <row r="59">
          <cell r="B59" t="str">
            <v>Athugasemdir og útreikningar skattstjóra</v>
          </cell>
        </row>
        <row r="62">
          <cell r="A62" t="str">
            <v>RSK 1.03</v>
          </cell>
        </row>
        <row r="68">
          <cell r="Z68" t="str">
            <v/>
          </cell>
          <cell r="AJ68" t="str">
            <v/>
          </cell>
        </row>
        <row r="69">
          <cell r="Z69" t="str">
            <v/>
          </cell>
        </row>
        <row r="70">
          <cell r="Z70" t="str">
            <v/>
          </cell>
          <cell r="AJ70" t="str">
            <v/>
          </cell>
        </row>
        <row r="73">
          <cell r="Z73" t="str">
            <v/>
          </cell>
        </row>
        <row r="74">
          <cell r="Z74" t="str">
            <v/>
          </cell>
        </row>
        <row r="75">
          <cell r="Z75" t="str">
            <v/>
          </cell>
        </row>
        <row r="79">
          <cell r="Z79">
            <v>0</v>
          </cell>
          <cell r="AD79">
            <v>0</v>
          </cell>
          <cell r="AG79">
            <v>0</v>
          </cell>
          <cell r="AJ79">
            <v>0</v>
          </cell>
        </row>
        <row r="80">
          <cell r="Z80" t="str">
            <v>Skv. meðfylgjandi blaði</v>
          </cell>
          <cell r="AD80">
            <v>22662831</v>
          </cell>
          <cell r="AG80">
            <v>0</v>
          </cell>
          <cell r="AJ80">
            <v>0</v>
          </cell>
        </row>
        <row r="81">
          <cell r="Z81">
            <v>0</v>
          </cell>
          <cell r="AD81">
            <v>0</v>
          </cell>
          <cell r="AG81">
            <v>0</v>
          </cell>
          <cell r="AJ81">
            <v>0</v>
          </cell>
        </row>
        <row r="82">
          <cell r="Z82">
            <v>0</v>
          </cell>
          <cell r="AD82">
            <v>0</v>
          </cell>
          <cell r="AG82">
            <v>0</v>
          </cell>
          <cell r="AJ82">
            <v>0</v>
          </cell>
        </row>
        <row r="83">
          <cell r="Z83">
            <v>0</v>
          </cell>
          <cell r="AD83">
            <v>0</v>
          </cell>
          <cell r="AG83">
            <v>0</v>
          </cell>
          <cell r="AJ83">
            <v>0</v>
          </cell>
        </row>
        <row r="84">
          <cell r="Z84">
            <v>0</v>
          </cell>
          <cell r="AD84">
            <v>0</v>
          </cell>
          <cell r="AG84">
            <v>0</v>
          </cell>
          <cell r="AJ84">
            <v>0</v>
          </cell>
        </row>
        <row r="85">
          <cell r="AD85">
            <v>22662831</v>
          </cell>
          <cell r="AJ85" t="str">
            <v/>
          </cell>
        </row>
        <row r="86">
          <cell r="Z86">
            <v>0</v>
          </cell>
        </row>
        <row r="88">
          <cell r="Z88">
            <v>0</v>
          </cell>
          <cell r="AD88">
            <v>0</v>
          </cell>
          <cell r="AG88">
            <v>0</v>
          </cell>
          <cell r="AJ88">
            <v>0</v>
          </cell>
        </row>
        <row r="89">
          <cell r="Z89">
            <v>0</v>
          </cell>
          <cell r="AD89">
            <v>0</v>
          </cell>
          <cell r="AG89" t="str">
            <v>Skv. meðfylgjandi blaði</v>
          </cell>
          <cell r="AJ89">
            <v>-446509.06808523461</v>
          </cell>
        </row>
        <row r="90">
          <cell r="Z90">
            <v>0</v>
          </cell>
          <cell r="AD90">
            <v>0</v>
          </cell>
          <cell r="AG90">
            <v>0</v>
          </cell>
          <cell r="AJ90">
            <v>0</v>
          </cell>
        </row>
        <row r="91">
          <cell r="Z91">
            <v>0</v>
          </cell>
          <cell r="AD91">
            <v>0</v>
          </cell>
          <cell r="AG91">
            <v>0</v>
          </cell>
          <cell r="AJ91">
            <v>0</v>
          </cell>
        </row>
        <row r="92">
          <cell r="Z92">
            <v>0</v>
          </cell>
          <cell r="AD92">
            <v>0</v>
          </cell>
          <cell r="AJ92">
            <v>0</v>
          </cell>
        </row>
        <row r="93">
          <cell r="Z93">
            <v>0</v>
          </cell>
          <cell r="AD93">
            <v>0</v>
          </cell>
          <cell r="AJ93">
            <v>1563934.9738</v>
          </cell>
        </row>
        <row r="94">
          <cell r="AD94">
            <v>0</v>
          </cell>
          <cell r="AJ94">
            <v>1117425.9057147654</v>
          </cell>
        </row>
        <row r="95">
          <cell r="AD95">
            <v>0</v>
          </cell>
        </row>
        <row r="96">
          <cell r="Z96">
            <v>0</v>
          </cell>
        </row>
        <row r="99">
          <cell r="AB99">
            <v>0</v>
          </cell>
          <cell r="AD99">
            <v>0</v>
          </cell>
          <cell r="AH99">
            <v>0</v>
          </cell>
          <cell r="AJ99">
            <v>0</v>
          </cell>
        </row>
        <row r="100">
          <cell r="AB100">
            <v>0</v>
          </cell>
          <cell r="AD100">
            <v>0</v>
          </cell>
          <cell r="AH100">
            <v>0</v>
          </cell>
          <cell r="AJ100">
            <v>0</v>
          </cell>
        </row>
        <row r="101">
          <cell r="AA101">
            <v>0</v>
          </cell>
          <cell r="AB101">
            <v>0</v>
          </cell>
          <cell r="AD101">
            <v>0</v>
          </cell>
          <cell r="AH101">
            <v>0</v>
          </cell>
          <cell r="AJ101">
            <v>0</v>
          </cell>
        </row>
        <row r="102">
          <cell r="AA102">
            <v>0</v>
          </cell>
          <cell r="AB102">
            <v>0</v>
          </cell>
          <cell r="AD102">
            <v>0</v>
          </cell>
          <cell r="AH102">
            <v>0</v>
          </cell>
          <cell r="AJ102">
            <v>0</v>
          </cell>
        </row>
        <row r="103">
          <cell r="AB103">
            <v>0</v>
          </cell>
          <cell r="AD103">
            <v>0</v>
          </cell>
          <cell r="AH103">
            <v>0</v>
          </cell>
          <cell r="AJ103">
            <v>0</v>
          </cell>
        </row>
        <row r="104">
          <cell r="AB104">
            <v>0</v>
          </cell>
          <cell r="AD104">
            <v>0</v>
          </cell>
          <cell r="AH104">
            <v>0</v>
          </cell>
          <cell r="AJ104">
            <v>0</v>
          </cell>
        </row>
        <row r="105">
          <cell r="AB105">
            <v>0</v>
          </cell>
          <cell r="AD105">
            <v>0</v>
          </cell>
          <cell r="AH105">
            <v>0</v>
          </cell>
          <cell r="AJ105">
            <v>0</v>
          </cell>
        </row>
        <row r="106">
          <cell r="AB106">
            <v>0</v>
          </cell>
          <cell r="AD106">
            <v>0</v>
          </cell>
          <cell r="AH106">
            <v>0</v>
          </cell>
          <cell r="AJ106">
            <v>0</v>
          </cell>
        </row>
        <row r="107">
          <cell r="AB107">
            <v>1532969</v>
          </cell>
          <cell r="AD107">
            <v>1563934.9738</v>
          </cell>
          <cell r="AH107">
            <v>446509.06808523461</v>
          </cell>
          <cell r="AJ107">
            <v>1117425.9057147654</v>
          </cell>
        </row>
        <row r="108">
          <cell r="AJ108">
            <v>0</v>
          </cell>
        </row>
        <row r="109">
          <cell r="AD109">
            <v>1563934.9738</v>
          </cell>
          <cell r="AJ109">
            <v>1117425.9057147654</v>
          </cell>
        </row>
        <row r="110">
          <cell r="Z110">
            <v>0</v>
          </cell>
        </row>
        <row r="115">
          <cell r="AL115">
            <v>0</v>
          </cell>
          <cell r="AM115">
            <v>0</v>
          </cell>
          <cell r="AN115" t="str">
            <v/>
          </cell>
          <cell r="AO115">
            <v>0</v>
          </cell>
        </row>
        <row r="116">
          <cell r="AL116">
            <v>0</v>
          </cell>
          <cell r="AM116">
            <v>0</v>
          </cell>
          <cell r="AN116" t="str">
            <v/>
          </cell>
          <cell r="AO116">
            <v>0</v>
          </cell>
        </row>
        <row r="117">
          <cell r="AL117">
            <v>0</v>
          </cell>
          <cell r="AM117">
            <v>0</v>
          </cell>
          <cell r="AN117" t="str">
            <v/>
          </cell>
          <cell r="AO117">
            <v>0</v>
          </cell>
        </row>
        <row r="118">
          <cell r="AL118">
            <v>0</v>
          </cell>
          <cell r="AM118">
            <v>0</v>
          </cell>
          <cell r="AN118" t="str">
            <v/>
          </cell>
          <cell r="AO118">
            <v>0</v>
          </cell>
        </row>
        <row r="119">
          <cell r="AL119">
            <v>0</v>
          </cell>
          <cell r="AM119">
            <v>0</v>
          </cell>
          <cell r="AN119" t="str">
            <v/>
          </cell>
          <cell r="AO119">
            <v>0</v>
          </cell>
        </row>
        <row r="120">
          <cell r="AL120">
            <v>0</v>
          </cell>
          <cell r="AM120">
            <v>0</v>
          </cell>
          <cell r="AN120" t="str">
            <v/>
          </cell>
          <cell r="AO120">
            <v>0</v>
          </cell>
        </row>
        <row r="121">
          <cell r="AL121">
            <v>0</v>
          </cell>
          <cell r="AM121">
            <v>0</v>
          </cell>
          <cell r="AN121" t="str">
            <v/>
          </cell>
          <cell r="AO121">
            <v>0</v>
          </cell>
        </row>
        <row r="124">
          <cell r="AL124">
            <v>0</v>
          </cell>
        </row>
        <row r="125">
          <cell r="AL125">
            <v>0</v>
          </cell>
        </row>
        <row r="126">
          <cell r="AL126">
            <v>0</v>
          </cell>
        </row>
        <row r="127">
          <cell r="AL127">
            <v>0</v>
          </cell>
        </row>
        <row r="130">
          <cell r="AL130">
            <v>35961.468899652777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K101"/>
      <sheetName val="RSK108"/>
      <sheetName val="RSK401"/>
      <sheetName val="RSK402"/>
      <sheetName val="RSK403 Potiac"/>
      <sheetName val="RSK403 Subaru"/>
      <sheetName val="RSK405"/>
      <sheetName val="RSK302"/>
      <sheetName val="RSK_VSK"/>
      <sheetName val="2000"/>
      <sheetName val="2300"/>
      <sheetName val="4250"/>
      <sheetName val="4251"/>
      <sheetName val="5000"/>
      <sheetName val="SHEET (14)"/>
      <sheetName val="SHEET (15)"/>
      <sheetName val="SHEET (16)"/>
      <sheetName val="SHEET (17)"/>
      <sheetName val="SHEET (10)"/>
      <sheetName val="SHEET (11)"/>
      <sheetName val="SHEET (12)"/>
      <sheetName val="SHEET (13)"/>
      <sheetName val="SHEET (3)"/>
      <sheetName val="SHEET (7)"/>
      <sheetName val="SHEET (8)"/>
      <sheetName val="SHEET (9)"/>
      <sheetName val="SHEET (6)"/>
      <sheetName val="SHEET (5)"/>
      <sheetName val="SHEET (4)"/>
      <sheetName val="Forsíða"/>
      <sheetName val="arsr 03"/>
      <sheetName val="14"/>
      <sheetName val="22"/>
      <sheetName val="26"/>
    </sheetNames>
    <sheetDataSet>
      <sheetData sheetId="0" refreshError="1">
        <row r="1">
          <cell r="A1" t="str">
            <v>RSK</v>
          </cell>
          <cell r="E1" t="str">
            <v>SKATTFRAMTAL  1998</v>
          </cell>
          <cell r="J1" t="str">
            <v>RSK</v>
          </cell>
          <cell r="N1" t="str">
            <v>SKATTFRAMTAL  1998</v>
          </cell>
        </row>
        <row r="2">
          <cell r="B2" t="str">
            <v>Kennitala framteljanda</v>
          </cell>
          <cell r="C2" t="str">
            <v>Kennitala maka</v>
          </cell>
          <cell r="E2" t="str">
            <v>Skattframtal berist</v>
          </cell>
          <cell r="K2" t="str">
            <v>Kennitala framteljanda</v>
          </cell>
          <cell r="L2" t="str">
            <v>Kennitala maka</v>
          </cell>
          <cell r="N2" t="str">
            <v>Skattframtal berist</v>
          </cell>
        </row>
        <row r="3">
          <cell r="B3" t="str">
            <v>110165-5529</v>
          </cell>
          <cell r="C3">
            <v>0</v>
          </cell>
          <cell r="E3" t="str">
            <v>Skattstjóranum í Reykjavík</v>
          </cell>
          <cell r="K3">
            <v>0</v>
          </cell>
          <cell r="L3" t="str">
            <v>110165-5529</v>
          </cell>
        </row>
        <row r="4">
          <cell r="B4" t="str">
            <v>Reykjavík</v>
          </cell>
          <cell r="C4">
            <v>0</v>
          </cell>
          <cell r="E4" t="str">
            <v>Tryggvagötu 19</v>
          </cell>
          <cell r="K4" t="str">
            <v>Reykjavík</v>
          </cell>
          <cell r="L4">
            <v>0</v>
          </cell>
        </row>
        <row r="5">
          <cell r="B5" t="str">
            <v>Eyþór Steinarsson</v>
          </cell>
          <cell r="E5" t="str">
            <v>150 Reykjavík</v>
          </cell>
          <cell r="K5">
            <v>0</v>
          </cell>
        </row>
        <row r="6">
          <cell r="B6" t="str">
            <v>Hraunbæ 50</v>
          </cell>
          <cell r="E6" t="str">
            <v>Slysatrygging við heimilisstörf</v>
          </cell>
          <cell r="K6" t="str">
            <v>Hraunbæ 50</v>
          </cell>
          <cell r="N6" t="str">
            <v>Slysatrygging við heimilisstörf</v>
          </cell>
        </row>
        <row r="7">
          <cell r="B7" t="str">
            <v>110 Reykjavík</v>
          </cell>
          <cell r="E7" t="str">
            <v>Merkið við ef</v>
          </cell>
          <cell r="K7" t="str">
            <v>110 Reykjavík</v>
          </cell>
          <cell r="N7" t="str">
            <v>Merkið við ef</v>
          </cell>
        </row>
        <row r="8">
          <cell r="E8" t="str">
            <v>óskað er slysatryggingar</v>
          </cell>
          <cell r="N8" t="str">
            <v>óskað er slysatryggingar</v>
          </cell>
        </row>
        <row r="10">
          <cell r="A10" t="str">
            <v>Börn færdd 1982 eða síðar</v>
          </cell>
          <cell r="J10" t="str">
            <v>Börn færdd 1982 eða síðar</v>
          </cell>
        </row>
        <row r="11">
          <cell r="A11">
            <v>0</v>
          </cell>
          <cell r="E11">
            <v>0</v>
          </cell>
          <cell r="J11">
            <v>0</v>
          </cell>
          <cell r="N11">
            <v>0</v>
          </cell>
        </row>
        <row r="12">
          <cell r="A12">
            <v>0</v>
          </cell>
          <cell r="E12">
            <v>0</v>
          </cell>
          <cell r="J12">
            <v>0</v>
          </cell>
          <cell r="N12">
            <v>0</v>
          </cell>
        </row>
        <row r="13">
          <cell r="A13">
            <v>0</v>
          </cell>
          <cell r="E13">
            <v>0</v>
          </cell>
          <cell r="J13">
            <v>0</v>
          </cell>
          <cell r="N13">
            <v>0</v>
          </cell>
        </row>
        <row r="14">
          <cell r="A14">
            <v>0</v>
          </cell>
          <cell r="E14">
            <v>0</v>
          </cell>
          <cell r="J14">
            <v>0</v>
          </cell>
          <cell r="N14">
            <v>0</v>
          </cell>
        </row>
        <row r="15">
          <cell r="A15">
            <v>0</v>
          </cell>
          <cell r="E15">
            <v>0</v>
          </cell>
          <cell r="J15">
            <v>0</v>
          </cell>
          <cell r="N15">
            <v>0</v>
          </cell>
        </row>
        <row r="17">
          <cell r="C17" t="str">
            <v xml:space="preserve">Maður og kona í óvígðri sambúð sem uppfylla skilyrði fyrir samsköttun geta óskað samsköttunar með því að </v>
          </cell>
          <cell r="L17" t="str">
            <v xml:space="preserve">Maður og kona í óvígðri sambúð sem uppfylla skilyrði fyrir samsköttun geta óskað samsköttunar með því að </v>
          </cell>
        </row>
        <row r="18">
          <cell r="A18" t="str">
            <v>Samsköttun:</v>
          </cell>
          <cell r="C18" t="str">
            <v>merkja í reitinn hér fyrir neðan.  Ekki er fallist á samsköttun nema merkt sé í reitinn hjá báðum.</v>
          </cell>
          <cell r="J18" t="str">
            <v>Samsköttun:</v>
          </cell>
          <cell r="L18" t="str">
            <v>merkja í reitinn hér fyrir neðan.  Ekki er fallist á samsköttun nema merkt sé í reitinn hjá báðum.</v>
          </cell>
        </row>
        <row r="19">
          <cell r="A19" t="str">
            <v>Sjá blaðsíðu 6</v>
          </cell>
          <cell r="G19" t="str">
            <v>Kennitala sambúðarmanns/konu:</v>
          </cell>
          <cell r="H19" t="str">
            <v/>
          </cell>
          <cell r="J19" t="str">
            <v>Sjá blaðsíðu 6</v>
          </cell>
          <cell r="P19" t="str">
            <v>Kennitala sambúðarmanns/konu:</v>
          </cell>
          <cell r="Q19" t="str">
            <v/>
          </cell>
        </row>
        <row r="21">
          <cell r="A21" t="str">
            <v>Hjá hjónum og sambúðarfólki er nóg að fylla út þennan kafla hjá öðru</v>
          </cell>
          <cell r="J21" t="str">
            <v>Hjá hjónum og sambúðarfólki er nóg að fylla út þennan kafla hjá öðru</v>
          </cell>
        </row>
        <row r="22">
          <cell r="A22" t="str">
            <v>Umsókn um lækkun vegna framfærslu ungmennis</v>
          </cell>
          <cell r="J22" t="str">
            <v>Umsókn um lækkun vegna framfærslu ungmennis</v>
          </cell>
        </row>
        <row r="23">
          <cell r="A23">
            <v>526</v>
          </cell>
          <cell r="B23" t="str">
            <v>Nafn skóla</v>
          </cell>
          <cell r="G23" t="str">
            <v>Kennitala ungmennis</v>
          </cell>
          <cell r="H23" t="str">
            <v>Tekjur</v>
          </cell>
          <cell r="J23">
            <v>526</v>
          </cell>
          <cell r="K23" t="str">
            <v>Nafn skóla</v>
          </cell>
          <cell r="P23" t="str">
            <v>Kennitala ungmennis</v>
          </cell>
          <cell r="Q23" t="str">
            <v>Tekjur</v>
          </cell>
        </row>
        <row r="28">
          <cell r="A28" t="str">
            <v>Greinargerð um eignarbreytingar og aðrar athugasemdir</v>
          </cell>
          <cell r="J28" t="str">
            <v>Greinargerð um eignarbreytingar og aðrar athugasemdir</v>
          </cell>
        </row>
        <row r="41">
          <cell r="G41" t="str">
            <v>Kennitala framteljanda</v>
          </cell>
          <cell r="H41" t="str">
            <v>Kennitala framteljanda</v>
          </cell>
          <cell r="P41" t="str">
            <v>Kennitala framteljanda</v>
          </cell>
          <cell r="Q41" t="str">
            <v>Kennitala framteljanda</v>
          </cell>
        </row>
        <row r="42">
          <cell r="A42" t="str">
            <v>Tekjur ársins 1997</v>
          </cell>
          <cell r="G42" t="str">
            <v>110165-5529</v>
          </cell>
          <cell r="H42">
            <v>0</v>
          </cell>
          <cell r="J42" t="str">
            <v>Tekjur ársins 1997</v>
          </cell>
          <cell r="P42" t="str">
            <v>110165-5529</v>
          </cell>
          <cell r="Q42">
            <v>0</v>
          </cell>
        </row>
        <row r="43">
          <cell r="A43" t="str">
            <v>Launatekjur og aðrar starfstengdar greiðslur og hlunnindi</v>
          </cell>
          <cell r="J43" t="str">
            <v>Launatekjur og aðrar starfstengdar greiðslur og hlunnindi</v>
          </cell>
        </row>
        <row r="50">
          <cell r="H50">
            <v>0</v>
          </cell>
          <cell r="Q50">
            <v>0</v>
          </cell>
        </row>
        <row r="51">
          <cell r="A51" t="str">
            <v>Reiknað endurgjald</v>
          </cell>
          <cell r="J51" t="str">
            <v>Reiknað endurgjald</v>
          </cell>
        </row>
        <row r="52">
          <cell r="A52" t="str">
            <v>Reiknað endurgjald við eigin atvinnurekstur</v>
          </cell>
          <cell r="E52" t="str">
            <v>Kranaþjónusta</v>
          </cell>
          <cell r="H52">
            <v>1015740</v>
          </cell>
          <cell r="J52" t="str">
            <v>Reiknað endurgjald við eigin atvinnurekstur</v>
          </cell>
        </row>
        <row r="53">
          <cell r="A53" t="str">
            <v>Lífeyrisgreiðslur. Greiðslur frá Tryggingastofnun. Aðrar bótagreiðslur, styrkir o.fl.</v>
          </cell>
          <cell r="J53" t="str">
            <v>Lífeyrisgreiðslur. Greiðslur frá Tryggingastofnun. Aðrar bótagreiðslur, styrkir o.fl.</v>
          </cell>
        </row>
        <row r="56">
          <cell r="A56" t="str">
            <v>Greiðslur frá Tryggingastofnun ríkisins aðrar en úr lífeyrissjóðum</v>
          </cell>
          <cell r="J56" t="str">
            <v>Greiðslur frá Tryggingastofnun ríkisins aðrar en úr lífeyrissjóðum</v>
          </cell>
        </row>
        <row r="57">
          <cell r="A57" t="str">
            <v>Greiðslur úr lífeyrissjóðum</v>
          </cell>
          <cell r="J57" t="str">
            <v>Greiðslur úr lífeyrissjóðum</v>
          </cell>
        </row>
        <row r="58">
          <cell r="A58" t="str">
            <v>Atvinnuleysisbætur</v>
          </cell>
          <cell r="J58" t="str">
            <v>Atvinnuleysisbætur</v>
          </cell>
        </row>
        <row r="60">
          <cell r="A60" t="str">
            <v>Ökutækjastyrkur.  Dagpeningar.  Lífeyrisiðgjald</v>
          </cell>
          <cell r="J60" t="str">
            <v>Ökutækjastyrkur.  Dagpeningar.  Lífeyrisiðgjald</v>
          </cell>
        </row>
        <row r="61">
          <cell r="A61" t="str">
            <v>Ökutækjastyrkur</v>
          </cell>
          <cell r="E61" t="str">
            <v>Dagpeningar</v>
          </cell>
          <cell r="H61">
            <v>0</v>
          </cell>
          <cell r="J61" t="str">
            <v>Ökutækjastyrkur</v>
          </cell>
          <cell r="N61" t="str">
            <v>Dagpeningar</v>
          </cell>
          <cell r="Q61">
            <v>0</v>
          </cell>
        </row>
        <row r="62">
          <cell r="A62" t="str">
            <v>Frádráttur vegna ökut.st.</v>
          </cell>
          <cell r="E62" t="str">
            <v>Frádráttur á móti dagpen.</v>
          </cell>
          <cell r="H62">
            <v>0</v>
          </cell>
          <cell r="J62" t="str">
            <v>Frádráttur vegna ökut.st.</v>
          </cell>
          <cell r="N62" t="str">
            <v>Frádráttur á móti dagpen.</v>
          </cell>
          <cell r="Q62">
            <v>0</v>
          </cell>
        </row>
        <row r="63">
          <cell r="E63" t="str">
            <v>Iðgjald í lífeyrissjóð</v>
          </cell>
          <cell r="N63" t="str">
            <v>Iðgjald í lífeyrissjóð</v>
          </cell>
        </row>
        <row r="65">
          <cell r="G65" t="str">
            <v>Samtala 2.1+2.2+.23+/-2.4</v>
          </cell>
          <cell r="H65">
            <v>1015740</v>
          </cell>
          <cell r="P65" t="str">
            <v>Samtala 2.1+2.2+.23+/-2.4</v>
          </cell>
          <cell r="Q65">
            <v>0</v>
          </cell>
        </row>
        <row r="67">
          <cell r="A67" t="str">
            <v>Frádráttur. Færist hjá því hjóna sem hefur hærri fjárhæð í 2.5</v>
          </cell>
          <cell r="J67" t="str">
            <v>Frádráttur. Færist hjá því hjóna sem hefur hærri fjárhæð í 2.5</v>
          </cell>
        </row>
        <row r="68">
          <cell r="A68" t="str">
            <v>Frádráttur vegna hlutabréfakaupa eða annarrar fjárfestingar í atvinnurekstri, sbr. RSK 3.10</v>
          </cell>
          <cell r="J68" t="str">
            <v>Frádráttur vegna hlutabréfakaupa eða annarrar fjárfestingar í atvinnurekstri, sbr. RSK 3.10</v>
          </cell>
        </row>
        <row r="69">
          <cell r="A69" t="str">
            <v>Hreinar tekjur af eigin atvinnurekstri</v>
          </cell>
          <cell r="J69" t="str">
            <v>Hreinar tekjur af eigin atvinnurekstri</v>
          </cell>
        </row>
        <row r="70">
          <cell r="A70" t="str">
            <v>Hreinar tekjur af eigin atvinnurekstri, sbr. samræmingarblað eða reiti 0900 og 0720 á RSK 1.04</v>
          </cell>
          <cell r="J70" t="str">
            <v>Hreinar tekjur af eigin atvinnurekstri, sbr. samræmingarblað eða reiti 0900 og 0720 á RSK 1.04</v>
          </cell>
        </row>
        <row r="72">
          <cell r="A72" t="str">
            <v>Stofn til útreiknings tekjuskatts og útsvars</v>
          </cell>
          <cell r="G72" t="str">
            <v>2.5-2.6+2.7</v>
          </cell>
          <cell r="H72">
            <v>1015740</v>
          </cell>
          <cell r="J72" t="str">
            <v>Stofn til útreiknings tekjuskatts og útsvars</v>
          </cell>
          <cell r="P72" t="str">
            <v>2.5-2.6+2.7</v>
          </cell>
          <cell r="Q72">
            <v>0</v>
          </cell>
        </row>
        <row r="73">
          <cell r="H73" t="str">
            <v>Í íslenskum krónum</v>
          </cell>
        </row>
        <row r="74">
          <cell r="A74" t="str">
            <v>Tekjur erlendis</v>
          </cell>
          <cell r="G74" t="str">
            <v>Í erlendri mynt</v>
          </cell>
          <cell r="H74" t="str">
            <v>Í íslenskum krónum</v>
          </cell>
          <cell r="J74" t="str">
            <v>Tekjur erlendis</v>
          </cell>
          <cell r="P74" t="str">
            <v>Í erlendri mynt</v>
          </cell>
          <cell r="Q74" t="str">
            <v>Í íslenskum krónum</v>
          </cell>
        </row>
        <row r="75">
          <cell r="A75">
            <v>525</v>
          </cell>
          <cell r="C75" t="str">
            <v>Í hvaða landi</v>
          </cell>
          <cell r="J75">
            <v>525</v>
          </cell>
          <cell r="L75" t="str">
            <v>Í hvaða landi</v>
          </cell>
        </row>
        <row r="77">
          <cell r="E77" t="str">
            <v>Skattfrjálsar tekjur</v>
          </cell>
          <cell r="N77" t="str">
            <v>Skattfrjálsar tekjur</v>
          </cell>
        </row>
        <row r="78">
          <cell r="E78" t="str">
            <v>A. Skattfrjálsir vinningar í happdrættum</v>
          </cell>
          <cell r="N78" t="str">
            <v>A. Skattfrjálsir vinningar í happdrættum</v>
          </cell>
        </row>
        <row r="79">
          <cell r="E79" t="str">
            <v>B. Skattfrjálsar greiðslur frá TR</v>
          </cell>
          <cell r="N79" t="str">
            <v>B. Skattfrjálsar greiðslur frá TR</v>
          </cell>
        </row>
        <row r="80">
          <cell r="E80" t="str">
            <v xml:space="preserve">C: Aðrar skattfrjálsar tekjur, </v>
          </cell>
          <cell r="N80" t="str">
            <v xml:space="preserve">C: Aðrar skattfrjálsar tekjur, </v>
          </cell>
        </row>
        <row r="81">
          <cell r="G81" t="str">
            <v>Samtals</v>
          </cell>
          <cell r="H81">
            <v>0</v>
          </cell>
          <cell r="P81" t="str">
            <v>Samtals</v>
          </cell>
          <cell r="Q81">
            <v>0</v>
          </cell>
        </row>
        <row r="125">
          <cell r="G125" t="str">
            <v>Kennitala framteljanda</v>
          </cell>
          <cell r="H125" t="str">
            <v>Kennitala framteljanda</v>
          </cell>
        </row>
        <row r="126">
          <cell r="A126" t="str">
            <v>Eignir í árslok 1997</v>
          </cell>
          <cell r="G126" t="str">
            <v>110165-5529</v>
          </cell>
          <cell r="H126">
            <v>0</v>
          </cell>
        </row>
        <row r="127">
          <cell r="A127" t="str">
            <v>Fasteignir (samkvæmt fasteingamati) Sjá bls. 12 í leiðbeiningum</v>
          </cell>
        </row>
        <row r="128">
          <cell r="B128" t="str">
            <v>223-2136</v>
          </cell>
          <cell r="C128" t="str">
            <v>Vættaborgir 118, Reykjavík</v>
          </cell>
          <cell r="H128">
            <v>5775000</v>
          </cell>
        </row>
        <row r="132">
          <cell r="H132">
            <v>5775000</v>
          </cell>
        </row>
        <row r="133">
          <cell r="A133" t="str">
            <v>Ökutæki</v>
          </cell>
        </row>
        <row r="134">
          <cell r="C134" t="str">
            <v>Númer</v>
          </cell>
          <cell r="D134" t="str">
            <v>Kaupár</v>
          </cell>
          <cell r="E134" t="str">
            <v>Verð</v>
          </cell>
          <cell r="F134" t="str">
            <v>Númer</v>
          </cell>
          <cell r="G134" t="str">
            <v>Kaupár</v>
          </cell>
          <cell r="H134" t="str">
            <v>Verð</v>
          </cell>
        </row>
        <row r="135">
          <cell r="C135" t="str">
            <v>MY-189</v>
          </cell>
          <cell r="E135">
            <v>243000</v>
          </cell>
        </row>
        <row r="137">
          <cell r="H137">
            <v>243000</v>
          </cell>
        </row>
        <row r="138">
          <cell r="A138" t="str">
            <v>Aðrar eignir áður ótaldar. Hvaða?</v>
          </cell>
          <cell r="H138" t="str">
            <v>Eign í árslok</v>
          </cell>
        </row>
        <row r="141">
          <cell r="G141" t="str">
            <v>Samtals</v>
          </cell>
          <cell r="H141">
            <v>0</v>
          </cell>
        </row>
        <row r="142">
          <cell r="A142" t="str">
            <v>Hrein eign samkvæmt efnahagsreikningi - skv. reitum 0920 og 0730 á RSK 1.04</v>
          </cell>
        </row>
        <row r="143">
          <cell r="A143" t="str">
            <v>Staðgreiðsla af fjármagnstekjum í eigin atvinnurekstri</v>
          </cell>
          <cell r="G143">
            <v>33</v>
          </cell>
        </row>
        <row r="145">
          <cell r="A145" t="str">
            <v>Skuldir og vaxtagjöld</v>
          </cell>
        </row>
        <row r="146">
          <cell r="A146" t="str">
            <v>Vaxtagjöld vegna íbúðarhúsnæðis til eigin nota</v>
          </cell>
          <cell r="F146" t="str">
            <v>Staðsetning íbúðar</v>
          </cell>
        </row>
        <row r="147">
          <cell r="A147" t="str">
            <v>Byggingar- eða kaupár:</v>
          </cell>
          <cell r="C147">
            <v>1997</v>
          </cell>
          <cell r="G147" t="str">
            <v>Vaxtagjöld</v>
          </cell>
          <cell r="H147" t="str">
            <v>Eftirstöðvar skulda</v>
          </cell>
        </row>
        <row r="148">
          <cell r="A148" t="str">
            <v>1 Skuldareigandi</v>
          </cell>
          <cell r="E148" t="str">
            <v>2 Lántökuár</v>
          </cell>
          <cell r="F148" t="str">
            <v>3 Lánstími</v>
          </cell>
        </row>
        <row r="149">
          <cell r="A149" t="str">
            <v>Húsbréfadeild</v>
          </cell>
          <cell r="E149">
            <v>1997</v>
          </cell>
          <cell r="F149">
            <v>25</v>
          </cell>
        </row>
        <row r="150">
          <cell r="A150" t="str">
            <v>4 Heilargreiðslur ársins</v>
          </cell>
          <cell r="C150" t="str">
            <v>5 Afborgun á nafnv.</v>
          </cell>
          <cell r="E150" t="str">
            <v>6 Afföll</v>
          </cell>
          <cell r="F150" t="str">
            <v>7 Lántökukostn.</v>
          </cell>
        </row>
        <row r="151">
          <cell r="B151">
            <v>251095</v>
          </cell>
          <cell r="C151">
            <v>52190</v>
          </cell>
          <cell r="E151">
            <v>0</v>
          </cell>
          <cell r="F151">
            <v>156000</v>
          </cell>
          <cell r="G151">
            <v>354905</v>
          </cell>
          <cell r="H151">
            <v>6439326</v>
          </cell>
        </row>
        <row r="152">
          <cell r="A152" t="str">
            <v>1 Skuldareigandi</v>
          </cell>
          <cell r="E152" t="str">
            <v>2 Lántökuár</v>
          </cell>
          <cell r="F152" t="str">
            <v>3 Lánstími</v>
          </cell>
        </row>
        <row r="154">
          <cell r="A154" t="str">
            <v>4 Heilargreiðslur ársins</v>
          </cell>
          <cell r="C154" t="str">
            <v>5 Afborgun á nafnv.</v>
          </cell>
          <cell r="E154" t="str">
            <v>6 Afföll</v>
          </cell>
          <cell r="F154" t="str">
            <v>7 Lántökukostn.</v>
          </cell>
        </row>
        <row r="155">
          <cell r="G155">
            <v>0</v>
          </cell>
        </row>
        <row r="156">
          <cell r="A156" t="str">
            <v>1 Skuldareigandi</v>
          </cell>
          <cell r="E156" t="str">
            <v>2 Lántökuár</v>
          </cell>
          <cell r="F156" t="str">
            <v>3 Lánstími</v>
          </cell>
        </row>
        <row r="158">
          <cell r="A158" t="str">
            <v>4 Heilargreiðslur ársins</v>
          </cell>
          <cell r="C158" t="str">
            <v>5 Afborgun á nafnv.</v>
          </cell>
          <cell r="E158" t="str">
            <v>6 Afföll</v>
          </cell>
          <cell r="F158" t="str">
            <v>7 Lántökukostn.</v>
          </cell>
        </row>
        <row r="159">
          <cell r="G159">
            <v>0</v>
          </cell>
        </row>
        <row r="160">
          <cell r="A160" t="str">
            <v>1 Skuldareigandi</v>
          </cell>
          <cell r="E160" t="str">
            <v>2 Lántökuár</v>
          </cell>
          <cell r="F160" t="str">
            <v>3 Lánstími</v>
          </cell>
        </row>
        <row r="162">
          <cell r="A162" t="str">
            <v>4 Heilargreiðslur ársins</v>
          </cell>
          <cell r="C162" t="str">
            <v>5 Afborgun á nafnv.</v>
          </cell>
          <cell r="E162" t="str">
            <v>6 Afföll</v>
          </cell>
          <cell r="F162" t="str">
            <v>7 Lántökukostn.</v>
          </cell>
        </row>
        <row r="163">
          <cell r="G163">
            <v>0</v>
          </cell>
        </row>
        <row r="164">
          <cell r="F164" t="str">
            <v>Vaxtagjöld og eftirstöðvar skulda- fært af framhaldsblaði RSK 3.01</v>
          </cell>
        </row>
        <row r="165">
          <cell r="F165" t="str">
            <v>Vaxtagjöld/eftirstöðvar samtals</v>
          </cell>
          <cell r="G165">
            <v>354905</v>
          </cell>
          <cell r="H165">
            <v>6439326</v>
          </cell>
        </row>
        <row r="166">
          <cell r="F166" t="str">
            <v>Ef selt var og annað ekki keypt í staðinn fyrir árslok - eftirstöðvar á söludegi</v>
          </cell>
        </row>
        <row r="167">
          <cell r="F167" t="str">
            <v>Vaxtagjöld/eftirstöðvar vegna kaupleiguíbúðar RSK 3.08</v>
          </cell>
        </row>
        <row r="169">
          <cell r="A169" t="str">
            <v>Skuldir umfram eignir í eigin atvinnurekstri - samkvæmt reit 0930 og 0730 á RSK 1.04</v>
          </cell>
          <cell r="H169">
            <v>-2487654</v>
          </cell>
        </row>
        <row r="170">
          <cell r="A170" t="str">
            <v>Aðrar skuldir og vaxtagjöld</v>
          </cell>
          <cell r="G170" t="str">
            <v>Vaxtagjöld</v>
          </cell>
          <cell r="H170" t="str">
            <v>Eftirstöðvar skulda</v>
          </cell>
        </row>
        <row r="171">
          <cell r="C171" t="str">
            <v>Yfirdráttur í Landsbanka Íslands</v>
          </cell>
          <cell r="H171">
            <v>41475</v>
          </cell>
        </row>
        <row r="174">
          <cell r="F174" t="str">
            <v>Samtals</v>
          </cell>
          <cell r="G174">
            <v>0</v>
          </cell>
          <cell r="H174">
            <v>41475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</sheetNames>
    <sheetDataSet>
      <sheetData sheetId="0" refreshError="1">
        <row r="1">
          <cell r="A1" t="str">
            <v>REKSTRARREIKNINGUR</v>
          </cell>
        </row>
        <row r="2">
          <cell r="G2">
            <v>3</v>
          </cell>
        </row>
        <row r="4">
          <cell r="C4">
            <v>1997</v>
          </cell>
          <cell r="D4">
            <v>0</v>
          </cell>
          <cell r="E4">
            <v>1996</v>
          </cell>
          <cell r="F4">
            <v>0</v>
          </cell>
          <cell r="G4">
            <v>1996</v>
          </cell>
        </row>
        <row r="5">
          <cell r="C5" t="str">
            <v>1/1 - 31/8</v>
          </cell>
          <cell r="D5">
            <v>0</v>
          </cell>
          <cell r="E5" t="str">
            <v>1/1 - 31/8</v>
          </cell>
          <cell r="F5">
            <v>0</v>
          </cell>
          <cell r="G5" t="str">
            <v>1/1 - 31/12</v>
          </cell>
        </row>
        <row r="6">
          <cell r="A6" t="str">
            <v>REKSTRARTEKJUR:</v>
          </cell>
          <cell r="B6" t="str">
            <v>Skýr.</v>
          </cell>
        </row>
        <row r="7">
          <cell r="A7" t="str">
            <v>Sala</v>
          </cell>
          <cell r="B7">
            <v>1</v>
          </cell>
          <cell r="C7">
            <v>222771791</v>
          </cell>
          <cell r="D7">
            <v>0</v>
          </cell>
          <cell r="E7">
            <v>170122264</v>
          </cell>
          <cell r="F7">
            <v>0</v>
          </cell>
          <cell r="G7">
            <v>276300396</v>
          </cell>
        </row>
        <row r="10">
          <cell r="A10" t="str">
            <v>REKSTRARGJÖLD:</v>
          </cell>
        </row>
        <row r="11">
          <cell r="A11" t="str">
            <v>Hráefniskostnaður</v>
          </cell>
          <cell r="B11">
            <v>0</v>
          </cell>
          <cell r="C11">
            <v>110074243</v>
          </cell>
          <cell r="D11">
            <v>0</v>
          </cell>
          <cell r="E11">
            <v>77416907</v>
          </cell>
          <cell r="F11">
            <v>0</v>
          </cell>
          <cell r="G11">
            <v>126085256</v>
          </cell>
        </row>
        <row r="12">
          <cell r="A12" t="str">
            <v>Laun og tengd gjöld við framleiðslu</v>
          </cell>
          <cell r="B12">
            <v>0</v>
          </cell>
          <cell r="C12">
            <v>54222211</v>
          </cell>
          <cell r="D12">
            <v>0</v>
          </cell>
          <cell r="E12">
            <v>40494512</v>
          </cell>
          <cell r="F12">
            <v>0</v>
          </cell>
          <cell r="G12">
            <v>63839095</v>
          </cell>
        </row>
        <row r="13">
          <cell r="A13" t="str">
            <v>Annar framleiðslukostnaður</v>
          </cell>
          <cell r="B13">
            <v>0</v>
          </cell>
          <cell r="C13">
            <v>7929015</v>
          </cell>
          <cell r="D13">
            <v>0</v>
          </cell>
          <cell r="E13">
            <v>5391865</v>
          </cell>
          <cell r="F13">
            <v>0</v>
          </cell>
          <cell r="G13">
            <v>12028986</v>
          </cell>
        </row>
        <row r="14">
          <cell r="A14" t="str">
            <v>Birgðabreyting framleiðsluvara</v>
          </cell>
          <cell r="B14">
            <v>0</v>
          </cell>
          <cell r="C14">
            <v>-10502</v>
          </cell>
          <cell r="D14">
            <v>0</v>
          </cell>
          <cell r="E14">
            <v>758489</v>
          </cell>
          <cell r="F14">
            <v>0</v>
          </cell>
          <cell r="G14">
            <v>-3280453</v>
          </cell>
        </row>
        <row r="15">
          <cell r="A15" t="str">
            <v>Framleiðslukostnaður samtals</v>
          </cell>
          <cell r="B15">
            <v>0</v>
          </cell>
          <cell r="C15">
            <v>172214967</v>
          </cell>
          <cell r="D15">
            <v>0</v>
          </cell>
          <cell r="E15">
            <v>124061773</v>
          </cell>
          <cell r="F15">
            <v>0</v>
          </cell>
          <cell r="G15">
            <v>198672884</v>
          </cell>
        </row>
        <row r="17">
          <cell r="A17" t="str">
            <v>Laun og tengd gjöld við sölu og stjórnun</v>
          </cell>
          <cell r="B17">
            <v>0</v>
          </cell>
          <cell r="C17">
            <v>17299309</v>
          </cell>
          <cell r="D17">
            <v>0</v>
          </cell>
          <cell r="E17">
            <v>14922826</v>
          </cell>
          <cell r="F17">
            <v>0</v>
          </cell>
          <cell r="G17">
            <v>23146666</v>
          </cell>
        </row>
        <row r="18">
          <cell r="A18" t="str">
            <v>Annar sölu-og stjórnunarkostnaður</v>
          </cell>
          <cell r="B18">
            <v>0</v>
          </cell>
          <cell r="C18">
            <v>19957756</v>
          </cell>
          <cell r="D18">
            <v>0</v>
          </cell>
          <cell r="E18">
            <v>16437826</v>
          </cell>
          <cell r="F18">
            <v>0</v>
          </cell>
          <cell r="G18">
            <v>27613799</v>
          </cell>
        </row>
        <row r="19">
          <cell r="A19" t="str">
            <v>Markaðs- og iðnaðargjöld</v>
          </cell>
          <cell r="B19">
            <v>0</v>
          </cell>
          <cell r="C19">
            <v>589130</v>
          </cell>
          <cell r="D19">
            <v>0</v>
          </cell>
          <cell r="E19">
            <v>452952</v>
          </cell>
          <cell r="F19">
            <v>0</v>
          </cell>
          <cell r="G19">
            <v>665126</v>
          </cell>
        </row>
        <row r="20">
          <cell r="A20" t="str">
            <v>Gjaldfærsla þróunarkostnaðar</v>
          </cell>
          <cell r="B20">
            <v>0</v>
          </cell>
          <cell r="C20">
            <v>3471299</v>
          </cell>
          <cell r="D20">
            <v>0</v>
          </cell>
          <cell r="E20">
            <v>3224341</v>
          </cell>
          <cell r="F20">
            <v>0</v>
          </cell>
          <cell r="G20">
            <v>4889924</v>
          </cell>
        </row>
        <row r="21">
          <cell r="A21" t="str">
            <v>Afskriftir</v>
          </cell>
          <cell r="B21">
            <v>0</v>
          </cell>
          <cell r="C21">
            <v>16650338</v>
          </cell>
          <cell r="D21">
            <v>0</v>
          </cell>
          <cell r="E21">
            <v>13008653</v>
          </cell>
          <cell r="F21">
            <v>0</v>
          </cell>
          <cell r="G21">
            <v>22380511</v>
          </cell>
        </row>
        <row r="22">
          <cell r="C22">
            <v>230182799</v>
          </cell>
          <cell r="D22">
            <v>0</v>
          </cell>
          <cell r="E22">
            <v>172108371</v>
          </cell>
          <cell r="F22">
            <v>0</v>
          </cell>
          <cell r="G22">
            <v>277368910</v>
          </cell>
        </row>
        <row r="24">
          <cell r="A24" t="str">
            <v>REKSTRARTAP</v>
          </cell>
          <cell r="B24">
            <v>0</v>
          </cell>
          <cell r="C24">
            <v>-7411008</v>
          </cell>
          <cell r="D24">
            <v>0</v>
          </cell>
          <cell r="E24">
            <v>-1986107</v>
          </cell>
          <cell r="F24">
            <v>0</v>
          </cell>
          <cell r="G24">
            <v>-1068514</v>
          </cell>
        </row>
        <row r="26">
          <cell r="A26" t="str">
            <v>FJÁRMUNATEKJUR OG (FJÁRMAGNSGJÖLD):</v>
          </cell>
        </row>
        <row r="27">
          <cell r="A27" t="str">
            <v xml:space="preserve">Vaxtatekjur og verðbætur </v>
          </cell>
          <cell r="B27">
            <v>0</v>
          </cell>
          <cell r="C27">
            <v>1019200</v>
          </cell>
          <cell r="D27">
            <v>0</v>
          </cell>
          <cell r="E27">
            <v>259426</v>
          </cell>
          <cell r="F27">
            <v>0</v>
          </cell>
          <cell r="G27">
            <v>1174386</v>
          </cell>
        </row>
        <row r="28">
          <cell r="A28" t="str">
            <v xml:space="preserve">Vaxtagjöld, verðbætur og gengismunur </v>
          </cell>
          <cell r="B28">
            <v>0</v>
          </cell>
          <cell r="C28">
            <v>-19060455</v>
          </cell>
          <cell r="D28">
            <v>0</v>
          </cell>
          <cell r="E28">
            <v>-27833005</v>
          </cell>
          <cell r="F28">
            <v>0</v>
          </cell>
          <cell r="G28">
            <v>-38018517</v>
          </cell>
        </row>
        <row r="29">
          <cell r="A29" t="str">
            <v xml:space="preserve">Reiknaðar tekjur v/áhrifa verðlagsbreytinga </v>
          </cell>
          <cell r="B29">
            <v>0</v>
          </cell>
          <cell r="C29">
            <v>3474497</v>
          </cell>
          <cell r="D29">
            <v>0</v>
          </cell>
          <cell r="E29">
            <v>12354620</v>
          </cell>
          <cell r="F29">
            <v>0</v>
          </cell>
          <cell r="G29">
            <v>14279705</v>
          </cell>
        </row>
        <row r="30">
          <cell r="A30" t="str">
            <v xml:space="preserve"> </v>
          </cell>
          <cell r="B30">
            <v>0</v>
          </cell>
          <cell r="C30">
            <v>-14566758</v>
          </cell>
          <cell r="D30">
            <v>0</v>
          </cell>
          <cell r="E30">
            <v>-15218959</v>
          </cell>
          <cell r="F30">
            <v>0</v>
          </cell>
          <cell r="G30">
            <v>-22564426</v>
          </cell>
        </row>
        <row r="33">
          <cell r="A33" t="str">
            <v>TAP AF REGLUL.STARFSEMI</v>
          </cell>
          <cell r="B33">
            <v>0</v>
          </cell>
          <cell r="C33">
            <v>-21977766</v>
          </cell>
          <cell r="D33">
            <v>0</v>
          </cell>
          <cell r="E33">
            <v>-17205066</v>
          </cell>
          <cell r="F33">
            <v>0</v>
          </cell>
          <cell r="G33">
            <v>-23632940</v>
          </cell>
        </row>
        <row r="35">
          <cell r="A35" t="str">
            <v>AÐRAR TEKJUR OG (GJÖLD):</v>
          </cell>
        </row>
        <row r="36">
          <cell r="A36" t="str">
            <v xml:space="preserve">Niðurfelling rekstrarlána </v>
          </cell>
          <cell r="B36">
            <v>0</v>
          </cell>
          <cell r="C36">
            <v>10000000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 xml:space="preserve">Hagnaður af sölu eigna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39244579</v>
          </cell>
        </row>
        <row r="38">
          <cell r="A38" t="str">
            <v xml:space="preserve">Hlutdeild í rekstri dótturfélaga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-38293802</v>
          </cell>
        </row>
        <row r="39">
          <cell r="C39">
            <v>10000000</v>
          </cell>
          <cell r="D39">
            <v>0</v>
          </cell>
          <cell r="E39">
            <v>0</v>
          </cell>
          <cell r="F39">
            <v>0</v>
          </cell>
          <cell r="G39">
            <v>950777</v>
          </cell>
        </row>
        <row r="41">
          <cell r="A41" t="str">
            <v>TAP TÍMABILSINS</v>
          </cell>
          <cell r="B41">
            <v>0</v>
          </cell>
          <cell r="C41">
            <v>-11977766</v>
          </cell>
          <cell r="D41">
            <v>0</v>
          </cell>
          <cell r="E41">
            <v>-17205066</v>
          </cell>
          <cell r="F41">
            <v>0</v>
          </cell>
          <cell r="G41">
            <v>-22682163</v>
          </cell>
        </row>
        <row r="44">
          <cell r="A44" t="str">
            <v>EFNAHAGSREIKNINGUR</v>
          </cell>
        </row>
        <row r="45">
          <cell r="A45">
            <v>4</v>
          </cell>
          <cell r="B45">
            <v>0</v>
          </cell>
          <cell r="C45">
            <v>0</v>
          </cell>
          <cell r="D45">
            <v>100</v>
          </cell>
        </row>
        <row r="47">
          <cell r="A47" t="str">
            <v>EIGNIR:</v>
          </cell>
        </row>
        <row r="48">
          <cell r="C48">
            <v>1997</v>
          </cell>
          <cell r="D48">
            <v>100</v>
          </cell>
          <cell r="E48">
            <v>1996</v>
          </cell>
          <cell r="F48">
            <v>0</v>
          </cell>
          <cell r="G48">
            <v>1996</v>
          </cell>
        </row>
        <row r="49">
          <cell r="C49" t="str">
            <v xml:space="preserve">  31/8</v>
          </cell>
          <cell r="D49">
            <v>0</v>
          </cell>
          <cell r="E49" t="str">
            <v xml:space="preserve">  31/8</v>
          </cell>
          <cell r="F49">
            <v>0</v>
          </cell>
          <cell r="G49" t="str">
            <v xml:space="preserve">  31/12</v>
          </cell>
        </row>
        <row r="50">
          <cell r="B50" t="str">
            <v>Skýr.</v>
          </cell>
        </row>
        <row r="51">
          <cell r="A51" t="str">
            <v>FASTAFJÁRMUNIR:</v>
          </cell>
        </row>
        <row r="52">
          <cell r="A52" t="str">
            <v>Aðrar eignir:</v>
          </cell>
          <cell r="B52">
            <v>2</v>
          </cell>
        </row>
        <row r="53">
          <cell r="A53" t="str">
            <v>Langtímakostnaður</v>
          </cell>
          <cell r="B53">
            <v>0</v>
          </cell>
          <cell r="C53">
            <v>7594935</v>
          </cell>
          <cell r="D53">
            <v>0</v>
          </cell>
          <cell r="E53">
            <v>11648472</v>
          </cell>
          <cell r="F53">
            <v>0</v>
          </cell>
          <cell r="G53">
            <v>10011961</v>
          </cell>
        </row>
        <row r="55">
          <cell r="A55" t="str">
            <v>Varanlegir rekstrarfjármunir:</v>
          </cell>
          <cell r="B55">
            <v>3</v>
          </cell>
        </row>
        <row r="56">
          <cell r="A56" t="str">
            <v xml:space="preserve">Fasteignir </v>
          </cell>
          <cell r="B56">
            <v>0</v>
          </cell>
          <cell r="C56">
            <v>63724716</v>
          </cell>
          <cell r="D56">
            <v>0</v>
          </cell>
          <cell r="E56">
            <v>66873484</v>
          </cell>
          <cell r="F56">
            <v>0</v>
          </cell>
          <cell r="G56">
            <v>65617611</v>
          </cell>
        </row>
        <row r="57">
          <cell r="A57" t="str">
            <v>Bifreiðar og flutningatæki</v>
          </cell>
          <cell r="B57">
            <v>0</v>
          </cell>
          <cell r="C57">
            <v>2855592</v>
          </cell>
          <cell r="D57">
            <v>0</v>
          </cell>
          <cell r="E57">
            <v>3636983</v>
          </cell>
          <cell r="F57">
            <v>0</v>
          </cell>
          <cell r="G57">
            <v>3448039</v>
          </cell>
        </row>
        <row r="58">
          <cell r="A58" t="str">
            <v>Vélar, áhöld  og tæki</v>
          </cell>
          <cell r="B58">
            <v>0</v>
          </cell>
          <cell r="C58">
            <v>99457955</v>
          </cell>
          <cell r="D58">
            <v>0</v>
          </cell>
          <cell r="E58">
            <v>74430153</v>
          </cell>
          <cell r="F58">
            <v>0</v>
          </cell>
          <cell r="G58">
            <v>91752472</v>
          </cell>
        </row>
        <row r="59">
          <cell r="C59">
            <v>166038263</v>
          </cell>
          <cell r="D59">
            <v>0</v>
          </cell>
          <cell r="E59">
            <v>144940620</v>
          </cell>
          <cell r="F59">
            <v>0</v>
          </cell>
          <cell r="G59">
            <v>160818122</v>
          </cell>
        </row>
        <row r="61">
          <cell r="A61" t="str">
            <v>Áhættufjármunir og langtímakröfur:</v>
          </cell>
        </row>
        <row r="62">
          <cell r="A62" t="str">
            <v>Eignarhlutir í öðrum félögum</v>
          </cell>
          <cell r="B62">
            <v>0</v>
          </cell>
          <cell r="C62">
            <v>5608855</v>
          </cell>
          <cell r="D62">
            <v>0</v>
          </cell>
          <cell r="E62">
            <v>5041531</v>
          </cell>
          <cell r="F62">
            <v>0</v>
          </cell>
          <cell r="G62">
            <v>5608855</v>
          </cell>
        </row>
        <row r="63">
          <cell r="A63" t="str">
            <v>Viðskiptakröfur og skuldabréf</v>
          </cell>
          <cell r="B63">
            <v>0</v>
          </cell>
          <cell r="C63">
            <v>8872599</v>
          </cell>
          <cell r="D63">
            <v>0</v>
          </cell>
          <cell r="E63">
            <v>9713298</v>
          </cell>
          <cell r="F63">
            <v>0</v>
          </cell>
          <cell r="G63">
            <v>8872599</v>
          </cell>
        </row>
        <row r="64">
          <cell r="A64" t="str">
            <v>Næsta árs og gjaldf. afb. af langtímakröfum</v>
          </cell>
          <cell r="B64">
            <v>0</v>
          </cell>
          <cell r="C64">
            <v>-339335</v>
          </cell>
          <cell r="D64">
            <v>0</v>
          </cell>
          <cell r="E64">
            <v>-318000</v>
          </cell>
          <cell r="F64">
            <v>0</v>
          </cell>
          <cell r="G64">
            <v>-304000</v>
          </cell>
        </row>
        <row r="65">
          <cell r="C65">
            <v>14142119</v>
          </cell>
          <cell r="D65">
            <v>0</v>
          </cell>
          <cell r="E65">
            <v>14436829</v>
          </cell>
          <cell r="F65">
            <v>0</v>
          </cell>
          <cell r="G65">
            <v>14177454</v>
          </cell>
        </row>
        <row r="67">
          <cell r="A67" t="str">
            <v>Fastafjármunir samtals</v>
          </cell>
          <cell r="B67">
            <v>0</v>
          </cell>
          <cell r="C67">
            <v>187775317</v>
          </cell>
          <cell r="D67">
            <v>0</v>
          </cell>
          <cell r="E67">
            <v>171025921</v>
          </cell>
          <cell r="F67">
            <v>0</v>
          </cell>
          <cell r="G67">
            <v>185007537</v>
          </cell>
        </row>
        <row r="71">
          <cell r="A71" t="str">
            <v>VELTUFJÁRMUNIR:</v>
          </cell>
        </row>
        <row r="72">
          <cell r="A72" t="str">
            <v>Næsta árs og gjaldf. afb. af langtímakröfum</v>
          </cell>
          <cell r="B72">
            <v>0</v>
          </cell>
          <cell r="C72">
            <v>339335</v>
          </cell>
          <cell r="D72">
            <v>0</v>
          </cell>
          <cell r="E72">
            <v>318000</v>
          </cell>
          <cell r="F72">
            <v>0</v>
          </cell>
          <cell r="G72">
            <v>304000</v>
          </cell>
        </row>
        <row r="73">
          <cell r="A73" t="str">
            <v>Birgðir</v>
          </cell>
          <cell r="B73">
            <v>4</v>
          </cell>
          <cell r="C73">
            <v>61739268</v>
          </cell>
          <cell r="D73">
            <v>0</v>
          </cell>
          <cell r="E73">
            <v>47795686</v>
          </cell>
          <cell r="F73">
            <v>0</v>
          </cell>
          <cell r="G73">
            <v>58655170</v>
          </cell>
        </row>
        <row r="74">
          <cell r="A74" t="str">
            <v>Aðrar skammtímakröfur</v>
          </cell>
          <cell r="B74">
            <v>0</v>
          </cell>
          <cell r="C74">
            <v>7093740</v>
          </cell>
          <cell r="D74">
            <v>0</v>
          </cell>
          <cell r="E74">
            <v>4235614</v>
          </cell>
          <cell r="F74">
            <v>0</v>
          </cell>
          <cell r="G74">
            <v>5678872</v>
          </cell>
        </row>
        <row r="75">
          <cell r="A75" t="str">
            <v>Viðskiptakröfur og víxlar</v>
          </cell>
          <cell r="B75">
            <v>5</v>
          </cell>
          <cell r="C75">
            <v>134988909</v>
          </cell>
          <cell r="D75">
            <v>0</v>
          </cell>
          <cell r="E75">
            <v>128174261</v>
          </cell>
          <cell r="F75">
            <v>0</v>
          </cell>
          <cell r="G75">
            <v>131650396</v>
          </cell>
        </row>
        <row r="76">
          <cell r="A76" t="str">
            <v>Sjóður og bankainnistæður</v>
          </cell>
          <cell r="B76">
            <v>0</v>
          </cell>
          <cell r="C76">
            <v>136166</v>
          </cell>
          <cell r="D76">
            <v>0</v>
          </cell>
          <cell r="E76">
            <v>396236</v>
          </cell>
          <cell r="F76">
            <v>0</v>
          </cell>
          <cell r="G76">
            <v>485717</v>
          </cell>
        </row>
        <row r="77">
          <cell r="A77" t="str">
            <v xml:space="preserve"> </v>
          </cell>
          <cell r="B77">
            <v>0</v>
          </cell>
          <cell r="C77">
            <v>204297418</v>
          </cell>
          <cell r="D77">
            <v>0</v>
          </cell>
          <cell r="E77">
            <v>180919797</v>
          </cell>
          <cell r="F77">
            <v>0</v>
          </cell>
          <cell r="G77">
            <v>196774155</v>
          </cell>
        </row>
        <row r="84">
          <cell r="A84" t="str">
            <v>EIGNIR SAMTALS</v>
          </cell>
          <cell r="B84">
            <v>6</v>
          </cell>
          <cell r="C84">
            <v>392072735</v>
          </cell>
          <cell r="D84">
            <v>0</v>
          </cell>
          <cell r="E84">
            <v>351945718</v>
          </cell>
          <cell r="F84">
            <v>0</v>
          </cell>
          <cell r="G84">
            <v>381781692</v>
          </cell>
        </row>
        <row r="85">
          <cell r="D85">
            <v>100</v>
          </cell>
        </row>
        <row r="87">
          <cell r="A87" t="str">
            <v xml:space="preserve"> 31. ÁGÚST 1997</v>
          </cell>
        </row>
        <row r="88">
          <cell r="D88">
            <v>100</v>
          </cell>
          <cell r="E88">
            <v>0</v>
          </cell>
          <cell r="F88">
            <v>0</v>
          </cell>
          <cell r="G88">
            <v>5</v>
          </cell>
        </row>
        <row r="89">
          <cell r="D89">
            <v>100</v>
          </cell>
        </row>
        <row r="90">
          <cell r="A90" t="str">
            <v>SKULDIR OG EIGIÐ FÉ:</v>
          </cell>
        </row>
        <row r="91">
          <cell r="C91">
            <v>1997</v>
          </cell>
          <cell r="D91">
            <v>0</v>
          </cell>
          <cell r="E91">
            <v>1996</v>
          </cell>
          <cell r="F91">
            <v>0</v>
          </cell>
          <cell r="G91">
            <v>1996</v>
          </cell>
        </row>
        <row r="92">
          <cell r="C92" t="str">
            <v xml:space="preserve">  31/8</v>
          </cell>
          <cell r="D92">
            <v>0</v>
          </cell>
          <cell r="E92" t="str">
            <v xml:space="preserve">  31/8</v>
          </cell>
          <cell r="F92">
            <v>0</v>
          </cell>
          <cell r="G92" t="str">
            <v>1/1 - 31/12</v>
          </cell>
        </row>
        <row r="93">
          <cell r="B93" t="str">
            <v>Skýr.</v>
          </cell>
        </row>
        <row r="94">
          <cell r="A94" t="str">
            <v>EIGIÐ FÉ:</v>
          </cell>
          <cell r="B94">
            <v>7</v>
          </cell>
        </row>
        <row r="95">
          <cell r="A95" t="str">
            <v>Hlutafé</v>
          </cell>
          <cell r="B95">
            <v>0</v>
          </cell>
          <cell r="C95">
            <v>102298200</v>
          </cell>
          <cell r="D95">
            <v>0</v>
          </cell>
          <cell r="E95">
            <v>59228000</v>
          </cell>
          <cell r="F95">
            <v>0</v>
          </cell>
          <cell r="G95">
            <v>59228000</v>
          </cell>
        </row>
        <row r="96">
          <cell r="A96" t="str">
            <v xml:space="preserve">Endurmatsreikningur </v>
          </cell>
          <cell r="B96">
            <v>0</v>
          </cell>
          <cell r="C96">
            <v>7225702</v>
          </cell>
          <cell r="D96">
            <v>0</v>
          </cell>
          <cell r="E96">
            <v>7046214</v>
          </cell>
          <cell r="F96">
            <v>0</v>
          </cell>
          <cell r="G96">
            <v>7058391</v>
          </cell>
        </row>
        <row r="97">
          <cell r="A97" t="str">
            <v>Annað eigið fé</v>
          </cell>
          <cell r="B97">
            <v>0</v>
          </cell>
          <cell r="C97">
            <v>-58148550</v>
          </cell>
          <cell r="D97">
            <v>0</v>
          </cell>
          <cell r="E97">
            <v>-79623487</v>
          </cell>
          <cell r="F97">
            <v>0</v>
          </cell>
          <cell r="G97">
            <v>-85100584</v>
          </cell>
        </row>
        <row r="98">
          <cell r="C98">
            <v>51375352</v>
          </cell>
          <cell r="D98">
            <v>0</v>
          </cell>
          <cell r="E98">
            <v>-13349273</v>
          </cell>
          <cell r="F98">
            <v>0</v>
          </cell>
          <cell r="G98">
            <v>-18814193</v>
          </cell>
        </row>
        <row r="100">
          <cell r="A100" t="str">
            <v>VÍKJANDI LÁN:</v>
          </cell>
        </row>
        <row r="101">
          <cell r="A101" t="str">
            <v>Víkjandi lán</v>
          </cell>
          <cell r="B101">
            <v>8</v>
          </cell>
          <cell r="C101">
            <v>35210406</v>
          </cell>
          <cell r="D101">
            <v>0</v>
          </cell>
          <cell r="E101">
            <v>30636833</v>
          </cell>
          <cell r="F101">
            <v>0</v>
          </cell>
          <cell r="G101">
            <v>33072918</v>
          </cell>
        </row>
        <row r="102">
          <cell r="A102" t="str">
            <v xml:space="preserve">Næsta árs afborganir víkjandi lána </v>
          </cell>
          <cell r="B102">
            <v>0</v>
          </cell>
          <cell r="C102">
            <v>-3521041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C103">
            <v>31689365</v>
          </cell>
          <cell r="D103">
            <v>0</v>
          </cell>
          <cell r="E103">
            <v>30636833</v>
          </cell>
          <cell r="F103">
            <v>0</v>
          </cell>
          <cell r="G103">
            <v>33072918</v>
          </cell>
        </row>
        <row r="105">
          <cell r="A105" t="str">
            <v>VÍKJANDI LÁN OG EIGIÐ FÉ SAMTALS</v>
          </cell>
          <cell r="B105">
            <v>0</v>
          </cell>
          <cell r="C105">
            <v>83064717</v>
          </cell>
          <cell r="D105">
            <v>0</v>
          </cell>
          <cell r="E105">
            <v>17287560</v>
          </cell>
          <cell r="F105">
            <v>0</v>
          </cell>
          <cell r="G105">
            <v>14258725</v>
          </cell>
        </row>
        <row r="107">
          <cell r="A107" t="str">
            <v>LANGTÍMASKULDIR:</v>
          </cell>
          <cell r="B107">
            <v>9</v>
          </cell>
        </row>
        <row r="108">
          <cell r="A108" t="str">
            <v>Skuldir í íslenskum krónum</v>
          </cell>
          <cell r="B108">
            <v>0</v>
          </cell>
          <cell r="C108">
            <v>22658522</v>
          </cell>
          <cell r="D108">
            <v>0</v>
          </cell>
          <cell r="E108">
            <v>30641773</v>
          </cell>
          <cell r="F108">
            <v>0</v>
          </cell>
          <cell r="G108">
            <v>27290831</v>
          </cell>
        </row>
        <row r="109">
          <cell r="A109" t="str">
            <v>Skuldir í erlendum gjaldmiðlum</v>
          </cell>
          <cell r="B109">
            <v>0</v>
          </cell>
          <cell r="C109">
            <v>87045996</v>
          </cell>
          <cell r="D109">
            <v>0</v>
          </cell>
          <cell r="E109">
            <v>113297650</v>
          </cell>
          <cell r="F109">
            <v>0</v>
          </cell>
          <cell r="G109">
            <v>120136737</v>
          </cell>
        </row>
        <row r="110">
          <cell r="A110" t="str">
            <v>Eignarleigusamningar</v>
          </cell>
          <cell r="B110">
            <v>0</v>
          </cell>
          <cell r="C110">
            <v>10675949</v>
          </cell>
          <cell r="D110">
            <v>0</v>
          </cell>
          <cell r="E110">
            <v>13347498</v>
          </cell>
          <cell r="F110">
            <v>0</v>
          </cell>
          <cell r="G110">
            <v>12025562</v>
          </cell>
        </row>
        <row r="111">
          <cell r="C111">
            <v>120380467</v>
          </cell>
          <cell r="D111">
            <v>0</v>
          </cell>
          <cell r="E111">
            <v>157286921</v>
          </cell>
          <cell r="F111">
            <v>0</v>
          </cell>
          <cell r="G111">
            <v>159453130</v>
          </cell>
        </row>
        <row r="112">
          <cell r="A112" t="str">
            <v xml:space="preserve">Gjaldfallnar afborganir langtímaskulda </v>
          </cell>
          <cell r="B112" t="str">
            <v xml:space="preserve"> </v>
          </cell>
          <cell r="C112">
            <v>-2240573</v>
          </cell>
          <cell r="D112">
            <v>0</v>
          </cell>
          <cell r="E112">
            <v>-2826834</v>
          </cell>
          <cell r="F112">
            <v>0</v>
          </cell>
          <cell r="G112">
            <v>-3695966</v>
          </cell>
        </row>
        <row r="113">
          <cell r="A113" t="str">
            <v>Næsta árs afborganir af langtímaskuldum</v>
          </cell>
          <cell r="B113" t="str">
            <v xml:space="preserve"> </v>
          </cell>
          <cell r="C113">
            <v>-14557450</v>
          </cell>
          <cell r="D113">
            <v>0</v>
          </cell>
          <cell r="E113">
            <v>-12186388</v>
          </cell>
          <cell r="F113">
            <v>0</v>
          </cell>
          <cell r="G113">
            <v>-9751647</v>
          </cell>
        </row>
        <row r="114">
          <cell r="C114">
            <v>103582444</v>
          </cell>
          <cell r="D114">
            <v>0</v>
          </cell>
          <cell r="E114">
            <v>142273699</v>
          </cell>
          <cell r="F114">
            <v>0</v>
          </cell>
          <cell r="G114">
            <v>146005517</v>
          </cell>
        </row>
        <row r="116">
          <cell r="A116" t="str">
            <v>SKAMMTÍMASKULDIR:</v>
          </cell>
        </row>
        <row r="117">
          <cell r="A117" t="str">
            <v>Skuld á tékkareikningi</v>
          </cell>
          <cell r="B117">
            <v>0</v>
          </cell>
          <cell r="C117">
            <v>6120257</v>
          </cell>
          <cell r="D117">
            <v>0</v>
          </cell>
          <cell r="E117">
            <v>4631155</v>
          </cell>
          <cell r="F117">
            <v>0</v>
          </cell>
          <cell r="G117">
            <v>4000026</v>
          </cell>
        </row>
        <row r="118">
          <cell r="A118" t="str">
            <v>Afurða- og rekstrarlán</v>
          </cell>
          <cell r="B118">
            <v>0</v>
          </cell>
          <cell r="C118">
            <v>90776359</v>
          </cell>
          <cell r="D118">
            <v>0</v>
          </cell>
          <cell r="E118">
            <v>112637966</v>
          </cell>
          <cell r="F118">
            <v>0</v>
          </cell>
          <cell r="G118">
            <v>106755682</v>
          </cell>
        </row>
        <row r="119">
          <cell r="A119" t="str">
            <v>Samþykktir víxlar</v>
          </cell>
          <cell r="B119">
            <v>0</v>
          </cell>
          <cell r="C119">
            <v>0</v>
          </cell>
          <cell r="D119">
            <v>0</v>
          </cell>
          <cell r="E119">
            <v>11480575</v>
          </cell>
          <cell r="F119">
            <v>0</v>
          </cell>
          <cell r="G119">
            <v>4394257</v>
          </cell>
        </row>
        <row r="120">
          <cell r="A120" t="str">
            <v>Viðskiptaskuldir</v>
          </cell>
          <cell r="B120">
            <v>0</v>
          </cell>
          <cell r="C120">
            <v>58610571</v>
          </cell>
          <cell r="D120">
            <v>0</v>
          </cell>
          <cell r="E120">
            <v>30485953</v>
          </cell>
          <cell r="F120">
            <v>0</v>
          </cell>
          <cell r="G120">
            <v>58191466</v>
          </cell>
        </row>
        <row r="121">
          <cell r="A121" t="str">
            <v>Ýmsar skammtímaskuldir</v>
          </cell>
          <cell r="B121" t="str">
            <v xml:space="preserve"> </v>
          </cell>
          <cell r="C121">
            <v>25761000</v>
          </cell>
          <cell r="D121">
            <v>0</v>
          </cell>
          <cell r="E121">
            <v>8070779</v>
          </cell>
          <cell r="F121">
            <v>0</v>
          </cell>
          <cell r="G121">
            <v>31043373</v>
          </cell>
        </row>
        <row r="122">
          <cell r="A122" t="str">
            <v>Gjaldfalln.afb. og vextir af langtímaskuldum</v>
          </cell>
          <cell r="B122">
            <v>0</v>
          </cell>
          <cell r="C122">
            <v>5489766</v>
          </cell>
          <cell r="D122">
            <v>0</v>
          </cell>
          <cell r="E122">
            <v>12438691</v>
          </cell>
          <cell r="F122">
            <v>0</v>
          </cell>
          <cell r="G122">
            <v>6687999</v>
          </cell>
        </row>
        <row r="123">
          <cell r="A123" t="str">
            <v>Næsta árs afborganir af langtímaskuldum</v>
          </cell>
          <cell r="B123" t="str">
            <v xml:space="preserve"> </v>
          </cell>
          <cell r="C123">
            <v>14557450</v>
          </cell>
          <cell r="D123">
            <v>0</v>
          </cell>
          <cell r="E123">
            <v>12186388</v>
          </cell>
          <cell r="F123">
            <v>0</v>
          </cell>
          <cell r="G123">
            <v>9751647</v>
          </cell>
        </row>
        <row r="124">
          <cell r="A124" t="str">
            <v xml:space="preserve">Næsta árs afborganir af víkjandi lánum </v>
          </cell>
          <cell r="B124">
            <v>0</v>
          </cell>
          <cell r="C124">
            <v>3521041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 t="str">
            <v>Skattar ársins</v>
          </cell>
          <cell r="B125">
            <v>10</v>
          </cell>
          <cell r="C125">
            <v>589130</v>
          </cell>
          <cell r="D125">
            <v>0</v>
          </cell>
          <cell r="E125">
            <v>452952</v>
          </cell>
          <cell r="F125">
            <v>0</v>
          </cell>
          <cell r="G125">
            <v>693000</v>
          </cell>
        </row>
        <row r="126">
          <cell r="A126" t="str">
            <v xml:space="preserve"> </v>
          </cell>
          <cell r="B126">
            <v>0</v>
          </cell>
          <cell r="C126">
            <v>205425574</v>
          </cell>
          <cell r="D126">
            <v>0</v>
          </cell>
          <cell r="E126">
            <v>192384459</v>
          </cell>
          <cell r="F126">
            <v>0</v>
          </cell>
          <cell r="G126">
            <v>221517450</v>
          </cell>
        </row>
        <row r="128">
          <cell r="A128" t="str">
            <v>SKULDIR SAMTALS</v>
          </cell>
          <cell r="B128" t="str">
            <v xml:space="preserve"> </v>
          </cell>
          <cell r="C128">
            <v>309008018</v>
          </cell>
          <cell r="D128">
            <v>0</v>
          </cell>
          <cell r="E128">
            <v>334658158</v>
          </cell>
          <cell r="F128">
            <v>0</v>
          </cell>
          <cell r="G128">
            <v>367522967</v>
          </cell>
        </row>
        <row r="131">
          <cell r="A131" t="str">
            <v>SKULDIR OG EIGIÐ FÉ SAMTALS:</v>
          </cell>
          <cell r="B131">
            <v>0</v>
          </cell>
          <cell r="C131">
            <v>392072735</v>
          </cell>
          <cell r="D131">
            <v>0</v>
          </cell>
          <cell r="E131">
            <v>351945718</v>
          </cell>
          <cell r="F131">
            <v>0</v>
          </cell>
          <cell r="G131">
            <v>381781692</v>
          </cell>
        </row>
        <row r="134">
          <cell r="A134" t="str">
            <v xml:space="preserve">SJÓÐSTREYMI  </v>
          </cell>
        </row>
        <row r="135">
          <cell r="G135">
            <v>6</v>
          </cell>
        </row>
        <row r="137">
          <cell r="C137">
            <v>1997</v>
          </cell>
          <cell r="D137">
            <v>100</v>
          </cell>
          <cell r="E137">
            <v>1996</v>
          </cell>
          <cell r="F137">
            <v>0</v>
          </cell>
          <cell r="G137">
            <v>1996</v>
          </cell>
        </row>
        <row r="138">
          <cell r="C138" t="str">
            <v>1/1 - 31/8</v>
          </cell>
          <cell r="D138">
            <v>0</v>
          </cell>
          <cell r="E138" t="str">
            <v>1/1 - 31/8</v>
          </cell>
          <cell r="F138">
            <v>0</v>
          </cell>
          <cell r="G138" t="str">
            <v>1/1 - 31/12</v>
          </cell>
        </row>
        <row r="139">
          <cell r="A139" t="str">
            <v>HANDBÆRT FÉ FRÁ REKSTRI (TIL REKSTRAR):</v>
          </cell>
        </row>
        <row r="140">
          <cell r="A140" t="str">
            <v>Veltufé frá rekstri (til rekstrar):</v>
          </cell>
        </row>
        <row r="141">
          <cell r="A141" t="str">
            <v xml:space="preserve">Tap tímabilsins </v>
          </cell>
          <cell r="B141">
            <v>0</v>
          </cell>
          <cell r="C141">
            <v>-11977766</v>
          </cell>
          <cell r="D141">
            <v>0</v>
          </cell>
          <cell r="E141">
            <v>-17205066</v>
          </cell>
          <cell r="F141">
            <v>0</v>
          </cell>
          <cell r="G141">
            <v>-22682163</v>
          </cell>
        </row>
        <row r="142">
          <cell r="A142" t="str">
            <v>Rekstrarliðir sem hafa ekki áhrif á fjárstreymi:</v>
          </cell>
        </row>
        <row r="143">
          <cell r="A143" t="str">
            <v xml:space="preserve">Afskriftir </v>
          </cell>
          <cell r="B143">
            <v>0</v>
          </cell>
          <cell r="C143">
            <v>16650338</v>
          </cell>
          <cell r="D143">
            <v>100</v>
          </cell>
          <cell r="E143">
            <v>13008653</v>
          </cell>
          <cell r="F143">
            <v>0</v>
          </cell>
          <cell r="G143">
            <v>22380511</v>
          </cell>
        </row>
        <row r="144">
          <cell r="A144" t="str">
            <v xml:space="preserve">Gjaldfærsla þróunarkostnaðar </v>
          </cell>
          <cell r="B144">
            <v>0</v>
          </cell>
          <cell r="C144">
            <v>3471299</v>
          </cell>
          <cell r="D144">
            <v>0</v>
          </cell>
          <cell r="E144">
            <v>3224341</v>
          </cell>
          <cell r="F144">
            <v>0</v>
          </cell>
          <cell r="G144">
            <v>4889924</v>
          </cell>
        </row>
        <row r="145">
          <cell r="A145" t="str">
            <v xml:space="preserve">Aðrir liðir </v>
          </cell>
          <cell r="B145">
            <v>0</v>
          </cell>
          <cell r="C145">
            <v>-11860965</v>
          </cell>
          <cell r="D145">
            <v>0</v>
          </cell>
          <cell r="E145">
            <v>-9194406</v>
          </cell>
          <cell r="F145">
            <v>0</v>
          </cell>
          <cell r="G145">
            <v>-40803579</v>
          </cell>
        </row>
        <row r="146">
          <cell r="A146" t="str">
            <v>Hlutdeild í rekstri dótturfélaga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38293802</v>
          </cell>
        </row>
        <row r="147">
          <cell r="C147">
            <v>-3717094</v>
          </cell>
          <cell r="D147">
            <v>0</v>
          </cell>
          <cell r="E147">
            <v>-10166478</v>
          </cell>
          <cell r="F147">
            <v>0</v>
          </cell>
          <cell r="G147">
            <v>2078495</v>
          </cell>
        </row>
        <row r="148">
          <cell r="A148" t="str">
            <v>Breytingar rekstrartengdra eigna og skulda:</v>
          </cell>
        </row>
        <row r="149">
          <cell r="A149" t="str">
            <v>Viðskiptakröfur og aðrar skammtímakröfur</v>
          </cell>
          <cell r="B149">
            <v>0</v>
          </cell>
          <cell r="C149">
            <v>-4753381</v>
          </cell>
          <cell r="D149">
            <v>0</v>
          </cell>
          <cell r="E149">
            <v>31730984</v>
          </cell>
          <cell r="F149">
            <v>0</v>
          </cell>
          <cell r="G149">
            <v>27042290</v>
          </cell>
        </row>
        <row r="150">
          <cell r="A150" t="str">
            <v>Birgðir</v>
          </cell>
          <cell r="B150">
            <v>0</v>
          </cell>
          <cell r="C150">
            <v>-3084098</v>
          </cell>
          <cell r="D150">
            <v>0</v>
          </cell>
          <cell r="E150">
            <v>9661511</v>
          </cell>
          <cell r="F150">
            <v>0</v>
          </cell>
          <cell r="G150">
            <v>-1197973</v>
          </cell>
        </row>
        <row r="151">
          <cell r="A151" t="str">
            <v>Skammtímaskuldir</v>
          </cell>
          <cell r="B151">
            <v>0</v>
          </cell>
          <cell r="C151">
            <v>-9104235</v>
          </cell>
          <cell r="D151">
            <v>0</v>
          </cell>
          <cell r="E151">
            <v>-5987757</v>
          </cell>
          <cell r="F151">
            <v>0</v>
          </cell>
          <cell r="G151">
            <v>33733413.890000001</v>
          </cell>
        </row>
        <row r="152">
          <cell r="C152">
            <v>-16941714</v>
          </cell>
          <cell r="D152">
            <v>100</v>
          </cell>
          <cell r="E152">
            <v>35404738</v>
          </cell>
          <cell r="F152">
            <v>0</v>
          </cell>
          <cell r="G152">
            <v>59577730.890000001</v>
          </cell>
        </row>
        <row r="154">
          <cell r="A154" t="str">
            <v>HANDBÆRT FÉ FRÁ REKSTRI (TIL</v>
          </cell>
        </row>
        <row r="155">
          <cell r="A155" t="str">
            <v>REKSTRAR) SAMTALS</v>
          </cell>
          <cell r="B155">
            <v>0</v>
          </cell>
          <cell r="C155">
            <v>-20658808</v>
          </cell>
          <cell r="D155">
            <v>0</v>
          </cell>
          <cell r="E155">
            <v>25238260</v>
          </cell>
          <cell r="F155">
            <v>0</v>
          </cell>
          <cell r="G155">
            <v>61656225.890000001</v>
          </cell>
        </row>
        <row r="158">
          <cell r="A158" t="str">
            <v>FJÁRFESTINGAHREYFINGAR:</v>
          </cell>
        </row>
        <row r="159">
          <cell r="A159" t="str">
            <v>Kaupverð varanlegra rekstrarfjármuna</v>
          </cell>
          <cell r="B159">
            <v>0</v>
          </cell>
          <cell r="C159">
            <v>-20187756</v>
          </cell>
          <cell r="D159">
            <v>0</v>
          </cell>
          <cell r="E159">
            <v>-5892089</v>
          </cell>
          <cell r="F159">
            <v>0</v>
          </cell>
          <cell r="G159">
            <v>-29751480</v>
          </cell>
        </row>
        <row r="160">
          <cell r="A160" t="str">
            <v>Söluverð varanlegra rekstrarfjármuna</v>
          </cell>
          <cell r="B160">
            <v>0</v>
          </cell>
          <cell r="C160">
            <v>28112</v>
          </cell>
          <cell r="D160">
            <v>0</v>
          </cell>
          <cell r="E160">
            <v>1375000</v>
          </cell>
          <cell r="F160">
            <v>0</v>
          </cell>
          <cell r="G160">
            <v>1939550</v>
          </cell>
        </row>
        <row r="161">
          <cell r="A161" t="str">
            <v xml:space="preserve">Kaupverð hlutabréfa í öðrum félögum 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-500000</v>
          </cell>
        </row>
        <row r="162">
          <cell r="A162" t="str">
            <v>Langtímakröfur, breyting</v>
          </cell>
          <cell r="B162">
            <v>0</v>
          </cell>
          <cell r="C162">
            <v>0</v>
          </cell>
          <cell r="D162">
            <v>0</v>
          </cell>
          <cell r="E162">
            <v>454609</v>
          </cell>
          <cell r="F162">
            <v>0</v>
          </cell>
          <cell r="G162">
            <v>564609</v>
          </cell>
        </row>
        <row r="163">
          <cell r="C163">
            <v>-20159644</v>
          </cell>
          <cell r="D163">
            <v>0</v>
          </cell>
          <cell r="E163">
            <v>-4062480</v>
          </cell>
          <cell r="F163">
            <v>0</v>
          </cell>
          <cell r="G163">
            <v>-27747321</v>
          </cell>
        </row>
        <row r="165">
          <cell r="A165" t="str">
            <v>FJÁRMÖGNUNARHREYFINGAR:</v>
          </cell>
        </row>
        <row r="166">
          <cell r="A166" t="str">
            <v>Innborgað hlutafé</v>
          </cell>
          <cell r="B166">
            <v>0</v>
          </cell>
          <cell r="C166">
            <v>82000000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 xml:space="preserve">Skammtímaskuldir </v>
          </cell>
          <cell r="B167" t="str">
            <v xml:space="preserve"> </v>
          </cell>
          <cell r="C167">
            <v>-3859092</v>
          </cell>
          <cell r="D167">
            <v>0</v>
          </cell>
          <cell r="E167">
            <v>-21015432</v>
          </cell>
          <cell r="F167">
            <v>0</v>
          </cell>
          <cell r="G167">
            <v>-29538005</v>
          </cell>
        </row>
        <row r="168">
          <cell r="A168" t="str">
            <v>Greiddar langtímaskuldir</v>
          </cell>
          <cell r="B168">
            <v>0</v>
          </cell>
          <cell r="C168">
            <v>-42672007</v>
          </cell>
          <cell r="D168">
            <v>0</v>
          </cell>
          <cell r="E168">
            <v>-9893453</v>
          </cell>
          <cell r="F168">
            <v>0</v>
          </cell>
          <cell r="G168">
            <v>-14010266</v>
          </cell>
        </row>
        <row r="169">
          <cell r="A169" t="str">
            <v>Nýjar langtímaskuldir</v>
          </cell>
          <cell r="B169">
            <v>0</v>
          </cell>
          <cell r="C169">
            <v>5000000</v>
          </cell>
          <cell r="D169">
            <v>0</v>
          </cell>
          <cell r="E169">
            <v>8492229</v>
          </cell>
          <cell r="F169">
            <v>0</v>
          </cell>
          <cell r="G169">
            <v>8487969</v>
          </cell>
        </row>
        <row r="170">
          <cell r="C170">
            <v>40468901</v>
          </cell>
          <cell r="D170">
            <v>0</v>
          </cell>
          <cell r="E170">
            <v>-22416656</v>
          </cell>
          <cell r="F170">
            <v>0</v>
          </cell>
          <cell r="G170">
            <v>-35060302</v>
          </cell>
        </row>
        <row r="173">
          <cell r="A173" t="str">
            <v>BREYTING Á HANDBÆRU FÉ:</v>
          </cell>
          <cell r="B173">
            <v>0</v>
          </cell>
          <cell r="C173">
            <v>-349551</v>
          </cell>
          <cell r="D173">
            <v>0</v>
          </cell>
          <cell r="E173">
            <v>-1240876</v>
          </cell>
          <cell r="F173">
            <v>0</v>
          </cell>
          <cell r="G173">
            <v>-1151397.1099999994</v>
          </cell>
        </row>
        <row r="175">
          <cell r="A175" t="str">
            <v xml:space="preserve">Handbært fé í ársbyrjun </v>
          </cell>
          <cell r="B175">
            <v>0</v>
          </cell>
          <cell r="C175">
            <v>485716.8900000006</v>
          </cell>
          <cell r="D175">
            <v>0</v>
          </cell>
          <cell r="E175">
            <v>1637114</v>
          </cell>
          <cell r="F175">
            <v>0</v>
          </cell>
          <cell r="G175">
            <v>1637114</v>
          </cell>
        </row>
        <row r="176">
          <cell r="A176" t="str">
            <v>HANDBÆRT FÉ Í LOK TÍMABILSINS</v>
          </cell>
          <cell r="B176">
            <v>0</v>
          </cell>
          <cell r="C176">
            <v>136165.8900000006</v>
          </cell>
          <cell r="D176">
            <v>0</v>
          </cell>
          <cell r="E176">
            <v>396238</v>
          </cell>
          <cell r="F176">
            <v>0</v>
          </cell>
          <cell r="G176">
            <v>485716.8900000006</v>
          </cell>
        </row>
        <row r="179">
          <cell r="K179">
            <v>2</v>
          </cell>
        </row>
        <row r="203">
          <cell r="J203" t="str">
            <v>Reykjavík, 10. október 1997.</v>
          </cell>
        </row>
        <row r="205">
          <cell r="J205" t="str">
            <v>E</v>
          </cell>
        </row>
        <row r="206">
          <cell r="J206" t="str">
            <v>Endurskoðun &amp; ráðgjöf ehf</v>
          </cell>
        </row>
        <row r="211">
          <cell r="J211" t="str">
            <v>_______________________</v>
          </cell>
        </row>
        <row r="212">
          <cell r="J212" t="str">
            <v>Símon Á.Gunnarsson</v>
          </cell>
        </row>
        <row r="213">
          <cell r="J213" t="str">
            <v>löggiltur endurskoðandi.</v>
          </cell>
        </row>
        <row r="215">
          <cell r="J215" t="str">
            <v xml:space="preserve"> </v>
          </cell>
        </row>
        <row r="261">
          <cell r="M261" t="str">
            <v xml:space="preserve">     ALPAN HF.</v>
          </cell>
        </row>
        <row r="262">
          <cell r="M262" t="str">
            <v xml:space="preserve">    Árshlutareikningur 31. ágúst 1997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"/>
      <sheetName val="ÁRSR"/>
      <sheetName val="SJÓÐSTR"/>
      <sheetName val="SKÝR "/>
      <sheetName val="SUNDURLIÐANIR"/>
      <sheetName val="PRÓFJ"/>
      <sheetName val="RSK"/>
      <sheetName val="ÁRITUN"/>
      <sheetName val="SKÝRSLA STJÓRNAR"/>
      <sheetName val="EFNISYFIRLIT"/>
      <sheetName val="ELFUR"/>
      <sheetName val="SKÝR"/>
      <sheetName val="SUND"/>
      <sheetName val="porf 99"/>
      <sheetName val="Lokafærslur"/>
      <sheetName val="RSK_rekstur"/>
      <sheetName val="Skattframtal"/>
      <sheetName val="RSK4.01"/>
      <sheetName val="lán"/>
      <sheetName val="trygggj."/>
      <sheetName val="XL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REKSTRARREIKNINGUR 1995</v>
          </cell>
        </row>
        <row r="2">
          <cell r="C2" t="str">
            <v xml:space="preserve"> </v>
          </cell>
          <cell r="E2">
            <v>4</v>
          </cell>
        </row>
        <row r="4">
          <cell r="B4" t="str">
            <v>Skýr.</v>
          </cell>
          <cell r="C4">
            <v>1994</v>
          </cell>
          <cell r="E4">
            <v>1993</v>
          </cell>
        </row>
        <row r="5">
          <cell r="A5" t="str">
            <v>REKSTRARTEKJUR:</v>
          </cell>
        </row>
        <row r="6">
          <cell r="A6" t="str">
            <v xml:space="preserve">Seldar vörur </v>
          </cell>
          <cell r="B6" t="str">
            <v xml:space="preserve"> </v>
          </cell>
          <cell r="C6">
            <v>23105499</v>
          </cell>
          <cell r="E6">
            <v>23958367</v>
          </cell>
        </row>
        <row r="7">
          <cell r="A7" t="str">
            <v xml:space="preserve"> </v>
          </cell>
          <cell r="C7">
            <v>23105499</v>
          </cell>
          <cell r="E7">
            <v>23958367</v>
          </cell>
        </row>
        <row r="9">
          <cell r="A9" t="str">
            <v>REKSTRARKOSTNAÐUR:</v>
          </cell>
        </row>
        <row r="10">
          <cell r="A10" t="str">
            <v xml:space="preserve">Vörunotkun </v>
          </cell>
          <cell r="B10">
            <v>1</v>
          </cell>
          <cell r="C10">
            <v>14817396.9</v>
          </cell>
          <cell r="E10">
            <v>14945549</v>
          </cell>
        </row>
        <row r="11">
          <cell r="A11" t="str">
            <v xml:space="preserve">Laun og launatengd gjöld </v>
          </cell>
          <cell r="B11">
            <v>2</v>
          </cell>
          <cell r="C11">
            <v>5631738</v>
          </cell>
          <cell r="E11">
            <v>5390898</v>
          </cell>
        </row>
        <row r="12">
          <cell r="A12" t="str">
            <v xml:space="preserve">Annar rekstrarkostnaður </v>
          </cell>
          <cell r="B12">
            <v>3</v>
          </cell>
          <cell r="C12">
            <v>1778232.4</v>
          </cell>
          <cell r="E12">
            <v>2192155</v>
          </cell>
        </row>
        <row r="13">
          <cell r="A13" t="str">
            <v xml:space="preserve">Fyrningar </v>
          </cell>
          <cell r="C13">
            <v>255698</v>
          </cell>
          <cell r="E13">
            <v>251079</v>
          </cell>
        </row>
        <row r="14">
          <cell r="A14" t="str">
            <v xml:space="preserve">Markaðsgjald </v>
          </cell>
          <cell r="B14">
            <v>4</v>
          </cell>
          <cell r="C14">
            <v>3466</v>
          </cell>
          <cell r="E14">
            <v>3593</v>
          </cell>
        </row>
        <row r="15">
          <cell r="A15" t="str">
            <v xml:space="preserve"> </v>
          </cell>
          <cell r="C15">
            <v>22486531.299999997</v>
          </cell>
          <cell r="E15">
            <v>22783274</v>
          </cell>
        </row>
        <row r="17">
          <cell r="A17" t="str">
            <v xml:space="preserve"> </v>
          </cell>
        </row>
        <row r="18">
          <cell r="A18" t="str">
            <v xml:space="preserve">Hagnaður án fjármunatekna og (-gjalda) </v>
          </cell>
          <cell r="C18">
            <v>618967.70000000298</v>
          </cell>
          <cell r="E18">
            <v>1175093</v>
          </cell>
        </row>
        <row r="21">
          <cell r="A21" t="str">
            <v>FJÁRMUNATEKJUR OG (-GJÖLD):</v>
          </cell>
        </row>
        <row r="22">
          <cell r="A22" t="str">
            <v xml:space="preserve">Vaxtatekjur </v>
          </cell>
          <cell r="C22">
            <v>317744.5</v>
          </cell>
          <cell r="E22">
            <v>505671</v>
          </cell>
        </row>
        <row r="23">
          <cell r="A23" t="str">
            <v xml:space="preserve">Vaxtagjöld og  verðbætur </v>
          </cell>
          <cell r="C23">
            <v>-949151.25</v>
          </cell>
          <cell r="E23">
            <v>-803213</v>
          </cell>
        </row>
        <row r="24">
          <cell r="A24" t="str">
            <v xml:space="preserve">Reiknuð gjöld vegna verðlagsbreytinga </v>
          </cell>
          <cell r="C24">
            <v>-58457</v>
          </cell>
          <cell r="E24">
            <v>-404064</v>
          </cell>
        </row>
        <row r="25">
          <cell r="A25" t="str">
            <v xml:space="preserve"> </v>
          </cell>
          <cell r="C25">
            <v>-689863.75</v>
          </cell>
          <cell r="E25">
            <v>-701606</v>
          </cell>
        </row>
        <row r="28">
          <cell r="A28" t="str">
            <v xml:space="preserve">Hagnaður fyrir tekju- og eignaskatt </v>
          </cell>
          <cell r="C28">
            <v>-70896.04999999702</v>
          </cell>
          <cell r="E28">
            <v>473487</v>
          </cell>
        </row>
        <row r="31">
          <cell r="A31" t="str">
            <v>TEKJU- OG EIGNASKATTUR:</v>
          </cell>
        </row>
        <row r="32">
          <cell r="A32" t="str">
            <v xml:space="preserve">Tekjuskattur </v>
          </cell>
          <cell r="B32">
            <v>4</v>
          </cell>
          <cell r="C32">
            <v>10702</v>
          </cell>
          <cell r="E32">
            <v>132963</v>
          </cell>
        </row>
        <row r="33">
          <cell r="A33" t="str">
            <v xml:space="preserve">Eignaskattur </v>
          </cell>
          <cell r="B33">
            <v>4</v>
          </cell>
          <cell r="C33">
            <v>125301</v>
          </cell>
          <cell r="E33">
            <v>158729</v>
          </cell>
        </row>
        <row r="34">
          <cell r="A34" t="str">
            <v xml:space="preserve">Skattbreyting </v>
          </cell>
          <cell r="B34">
            <v>4</v>
          </cell>
          <cell r="C34">
            <v>0</v>
          </cell>
          <cell r="E34">
            <v>74210</v>
          </cell>
        </row>
        <row r="35">
          <cell r="C35">
            <v>136003</v>
          </cell>
          <cell r="E35">
            <v>365902</v>
          </cell>
        </row>
        <row r="38">
          <cell r="A38" t="str">
            <v>(Tap)/Hagnaður ársins:</v>
          </cell>
          <cell r="C38">
            <v>-206899.04999999702</v>
          </cell>
          <cell r="E38">
            <v>107585</v>
          </cell>
        </row>
        <row r="41">
          <cell r="A41" t="str">
            <v>RÁÐSTÖFUN HAGNAÐAR:</v>
          </cell>
        </row>
        <row r="42">
          <cell r="A42" t="str">
            <v xml:space="preserve">Niðurfærsla viðskiptakrafna </v>
          </cell>
          <cell r="C42">
            <v>0</v>
          </cell>
          <cell r="E42">
            <v>-29108</v>
          </cell>
        </row>
        <row r="43">
          <cell r="A43" t="str">
            <v xml:space="preserve">Úthlutaður arður </v>
          </cell>
          <cell r="C43">
            <v>0</v>
          </cell>
          <cell r="E43">
            <v>69300</v>
          </cell>
        </row>
        <row r="44">
          <cell r="A44" t="str">
            <v xml:space="preserve">Fjárfestingarsjóður leystur upp </v>
          </cell>
          <cell r="C44">
            <v>0</v>
          </cell>
          <cell r="E44">
            <v>-2299183</v>
          </cell>
        </row>
        <row r="45">
          <cell r="A45" t="str">
            <v xml:space="preserve">Fyrnt á fasteign </v>
          </cell>
          <cell r="C45">
            <v>0</v>
          </cell>
          <cell r="E45">
            <v>2299183</v>
          </cell>
        </row>
        <row r="46">
          <cell r="A46" t="str">
            <v xml:space="preserve">Til næsta árs </v>
          </cell>
          <cell r="C46">
            <v>-206899.04999999702</v>
          </cell>
          <cell r="E46">
            <v>67393</v>
          </cell>
        </row>
        <row r="47">
          <cell r="C47">
            <v>-206899.04999999702</v>
          </cell>
          <cell r="E47">
            <v>107585</v>
          </cell>
        </row>
        <row r="50">
          <cell r="A50" t="str">
            <v>EFNAHAGSREIKNINGUR</v>
          </cell>
        </row>
        <row r="51">
          <cell r="A51">
            <v>5</v>
          </cell>
          <cell r="D51">
            <v>100</v>
          </cell>
        </row>
        <row r="52">
          <cell r="D52">
            <v>100</v>
          </cell>
        </row>
        <row r="53">
          <cell r="A53" t="str">
            <v>EIGNIR:</v>
          </cell>
        </row>
        <row r="54">
          <cell r="D54">
            <v>100</v>
          </cell>
        </row>
        <row r="55">
          <cell r="B55" t="str">
            <v>Skýr.</v>
          </cell>
          <cell r="C55">
            <v>1994</v>
          </cell>
          <cell r="D55">
            <v>100</v>
          </cell>
          <cell r="E55">
            <v>1993</v>
          </cell>
        </row>
        <row r="56">
          <cell r="A56" t="str">
            <v>VELTUFJÁRMUNIR:</v>
          </cell>
        </row>
        <row r="57">
          <cell r="A57" t="str">
            <v xml:space="preserve">Sjóður og bankainnstæður </v>
          </cell>
          <cell r="C57">
            <v>8579539.6699999999</v>
          </cell>
          <cell r="E57">
            <v>9767044</v>
          </cell>
        </row>
        <row r="58">
          <cell r="A58" t="str">
            <v xml:space="preserve">Viðskiptakröfur </v>
          </cell>
          <cell r="C58">
            <v>3103327</v>
          </cell>
          <cell r="E58">
            <v>2994136</v>
          </cell>
        </row>
        <row r="59">
          <cell r="A59" t="str">
            <v xml:space="preserve">Vörubirgðir </v>
          </cell>
          <cell r="C59">
            <v>2293415</v>
          </cell>
          <cell r="E59">
            <v>1989000</v>
          </cell>
        </row>
        <row r="60">
          <cell r="A60" t="str">
            <v xml:space="preserve"> </v>
          </cell>
          <cell r="C60">
            <v>13976281.67</v>
          </cell>
          <cell r="E60">
            <v>14750180</v>
          </cell>
        </row>
        <row r="62">
          <cell r="A62" t="str">
            <v>FASTAFJÁRMUNIR:</v>
          </cell>
        </row>
        <row r="63">
          <cell r="A63" t="str">
            <v xml:space="preserve">Áhöld og búnaður </v>
          </cell>
          <cell r="C63">
            <v>45923</v>
          </cell>
          <cell r="E63">
            <v>45093</v>
          </cell>
        </row>
        <row r="64">
          <cell r="A64" t="str">
            <v xml:space="preserve">Bifreið </v>
          </cell>
          <cell r="C64">
            <v>476786</v>
          </cell>
          <cell r="E64">
            <v>523250</v>
          </cell>
        </row>
        <row r="65">
          <cell r="A65" t="str">
            <v xml:space="preserve">Fasteign </v>
          </cell>
          <cell r="C65">
            <v>7239620</v>
          </cell>
          <cell r="E65">
            <v>7304817</v>
          </cell>
        </row>
        <row r="66">
          <cell r="C66">
            <v>7762329</v>
          </cell>
          <cell r="E66">
            <v>7873160</v>
          </cell>
        </row>
        <row r="88">
          <cell r="D88">
            <v>100</v>
          </cell>
        </row>
        <row r="92">
          <cell r="A92" t="str">
            <v>Eignir alls:</v>
          </cell>
          <cell r="C92">
            <v>21738610.670000002</v>
          </cell>
          <cell r="E92">
            <v>22623340</v>
          </cell>
        </row>
        <row r="95">
          <cell r="A95" t="str">
            <v xml:space="preserve"> 31. DESEMBER 1994</v>
          </cell>
        </row>
        <row r="96">
          <cell r="A96" t="str">
            <v xml:space="preserve"> </v>
          </cell>
          <cell r="C96" t="str">
            <v xml:space="preserve"> </v>
          </cell>
          <cell r="D96">
            <v>100</v>
          </cell>
          <cell r="E96">
            <v>6</v>
          </cell>
        </row>
        <row r="97">
          <cell r="C97" t="str">
            <v xml:space="preserve"> </v>
          </cell>
          <cell r="D97">
            <v>100</v>
          </cell>
          <cell r="E97" t="str">
            <v xml:space="preserve"> </v>
          </cell>
        </row>
        <row r="98">
          <cell r="A98" t="str">
            <v>SKULDIR OG EIGIÐ FÉ:</v>
          </cell>
        </row>
        <row r="100">
          <cell r="B100" t="str">
            <v>Skýr.</v>
          </cell>
          <cell r="C100">
            <v>1994</v>
          </cell>
          <cell r="E100">
            <v>1993</v>
          </cell>
        </row>
        <row r="101">
          <cell r="A101" t="str">
            <v>SKAMMTÍMASKULDIR:</v>
          </cell>
        </row>
        <row r="102">
          <cell r="A102" t="str">
            <v xml:space="preserve">Ógreiddur kostnaður </v>
          </cell>
          <cell r="C102">
            <v>652239.5</v>
          </cell>
          <cell r="E102">
            <v>1233988</v>
          </cell>
        </row>
        <row r="103">
          <cell r="A103" t="str">
            <v xml:space="preserve">Virðisaukaskattur </v>
          </cell>
          <cell r="C103">
            <v>945236.25</v>
          </cell>
          <cell r="E103">
            <v>949291</v>
          </cell>
        </row>
        <row r="104">
          <cell r="A104" t="str">
            <v xml:space="preserve">Opinber gjöld, reiknuð </v>
          </cell>
          <cell r="B104">
            <v>4</v>
          </cell>
          <cell r="C104">
            <v>128765</v>
          </cell>
          <cell r="E104">
            <v>262681</v>
          </cell>
        </row>
        <row r="105">
          <cell r="A105" t="str">
            <v xml:space="preserve">Arður </v>
          </cell>
          <cell r="C105">
            <v>0</v>
          </cell>
          <cell r="E105">
            <v>69300</v>
          </cell>
        </row>
        <row r="106">
          <cell r="A106" t="str">
            <v xml:space="preserve">Áfallnir ógjaldfallnir vextir </v>
          </cell>
          <cell r="C106">
            <v>411522</v>
          </cell>
          <cell r="E106">
            <v>0</v>
          </cell>
        </row>
        <row r="107">
          <cell r="A107" t="str">
            <v xml:space="preserve">Næsta árs afborgun langtímalána </v>
          </cell>
          <cell r="C107">
            <v>618830</v>
          </cell>
          <cell r="E107">
            <v>611152</v>
          </cell>
        </row>
        <row r="108">
          <cell r="A108" t="str">
            <v xml:space="preserve"> </v>
          </cell>
          <cell r="C108">
            <v>2756592.75</v>
          </cell>
          <cell r="E108">
            <v>3126412</v>
          </cell>
        </row>
        <row r="110">
          <cell r="A110" t="str">
            <v>LANGTÍMASKULDIR:</v>
          </cell>
        </row>
        <row r="111">
          <cell r="A111" t="str">
            <v xml:space="preserve">Skuldabréf </v>
          </cell>
          <cell r="C111">
            <v>8663619</v>
          </cell>
          <cell r="E111">
            <v>9167276</v>
          </cell>
        </row>
        <row r="112">
          <cell r="A112" t="str">
            <v xml:space="preserve">Næsta árs afborgun langtímalána </v>
          </cell>
          <cell r="C112">
            <v>-618830</v>
          </cell>
          <cell r="E112">
            <v>-611152</v>
          </cell>
        </row>
        <row r="113">
          <cell r="C113">
            <v>8044789</v>
          </cell>
          <cell r="E113">
            <v>8556124</v>
          </cell>
        </row>
        <row r="115">
          <cell r="A115" t="str">
            <v>Skuldir alls:</v>
          </cell>
          <cell r="C115">
            <v>10801381.75</v>
          </cell>
          <cell r="E115">
            <v>11682536</v>
          </cell>
        </row>
        <row r="118">
          <cell r="A118" t="str">
            <v>EIGIÐ FÉ:</v>
          </cell>
        </row>
        <row r="119">
          <cell r="A119" t="str">
            <v>Óskattlagt:</v>
          </cell>
        </row>
        <row r="120">
          <cell r="A120" t="str">
            <v xml:space="preserve">Varasjóður </v>
          </cell>
          <cell r="C120">
            <v>848289</v>
          </cell>
          <cell r="E120">
            <v>848289</v>
          </cell>
        </row>
        <row r="121">
          <cell r="A121" t="str">
            <v xml:space="preserve">Niðurfærsla viðskiptakrafna </v>
          </cell>
          <cell r="C121">
            <v>149707</v>
          </cell>
          <cell r="E121">
            <v>149707</v>
          </cell>
        </row>
        <row r="122">
          <cell r="C122">
            <v>997996</v>
          </cell>
          <cell r="E122">
            <v>997996</v>
          </cell>
        </row>
        <row r="123">
          <cell r="A123" t="str">
            <v>Skattlagt:</v>
          </cell>
        </row>
        <row r="124">
          <cell r="A124" t="str">
            <v xml:space="preserve">Hlutafé </v>
          </cell>
          <cell r="B124" t="str">
            <v xml:space="preserve"> </v>
          </cell>
          <cell r="C124">
            <v>693000</v>
          </cell>
          <cell r="E124">
            <v>693000</v>
          </cell>
        </row>
        <row r="125">
          <cell r="A125" t="str">
            <v xml:space="preserve">Óráðstafað frá fyrra ári </v>
          </cell>
          <cell r="C125">
            <v>4442427.97</v>
          </cell>
          <cell r="E125">
            <v>4375035</v>
          </cell>
        </row>
        <row r="126">
          <cell r="A126" t="str">
            <v xml:space="preserve">Endurmatsreikningur </v>
          </cell>
          <cell r="B126" t="str">
            <v xml:space="preserve"> </v>
          </cell>
          <cell r="C126">
            <v>5010704</v>
          </cell>
          <cell r="D126">
            <v>100</v>
          </cell>
          <cell r="E126">
            <v>4807380</v>
          </cell>
        </row>
        <row r="127">
          <cell r="A127" t="str">
            <v xml:space="preserve">Samkvæmt rekstrarreikningi </v>
          </cell>
          <cell r="C127">
            <v>-206899.04999999702</v>
          </cell>
          <cell r="E127">
            <v>-206899.04999999702</v>
          </cell>
        </row>
        <row r="128">
          <cell r="C128">
            <v>9939232.9200000018</v>
          </cell>
          <cell r="E128">
            <v>9668515.950000003</v>
          </cell>
        </row>
        <row r="130">
          <cell r="A130" t="str">
            <v>Eigið fé alls:</v>
          </cell>
          <cell r="C130">
            <v>10937228.920000002</v>
          </cell>
          <cell r="E130">
            <v>10666511.950000003</v>
          </cell>
        </row>
        <row r="137">
          <cell r="A137" t="str">
            <v>Skuldir og eigið fé alls</v>
          </cell>
          <cell r="C137">
            <v>21738610.670000002</v>
          </cell>
          <cell r="E137">
            <v>22349047.950000003</v>
          </cell>
        </row>
        <row r="141">
          <cell r="A141" t="str">
            <v>SJÓÐSTREYMI 1994</v>
          </cell>
        </row>
        <row r="142">
          <cell r="D142">
            <v>0</v>
          </cell>
          <cell r="E142">
            <v>7</v>
          </cell>
        </row>
        <row r="144">
          <cell r="C144">
            <v>1994</v>
          </cell>
          <cell r="D144">
            <v>0</v>
          </cell>
          <cell r="E144">
            <v>1993</v>
          </cell>
        </row>
        <row r="145">
          <cell r="A145" t="str">
            <v>Uppruni handbærs fjár:</v>
          </cell>
        </row>
        <row r="146">
          <cell r="A146" t="str">
            <v>Frá rekstri:</v>
          </cell>
          <cell r="D146">
            <v>0</v>
          </cell>
        </row>
        <row r="147">
          <cell r="A147" t="str">
            <v xml:space="preserve">    Samkvæmt rekstrarreikningi</v>
          </cell>
          <cell r="C147">
            <v>-206899</v>
          </cell>
          <cell r="E147">
            <v>107585</v>
          </cell>
        </row>
        <row r="148">
          <cell r="A148" t="str">
            <v xml:space="preserve">  Rekstrarliðir sem hafa ekki áhrif á hreint veltufé :</v>
          </cell>
        </row>
        <row r="149">
          <cell r="A149" t="str">
            <v xml:space="preserve">    Afskriftir </v>
          </cell>
          <cell r="C149">
            <v>255698</v>
          </cell>
          <cell r="E149">
            <v>251079</v>
          </cell>
        </row>
        <row r="150">
          <cell r="A150" t="str">
            <v xml:space="preserve">    Reiknuð gjöld vegna verðlagsbreytinga </v>
          </cell>
          <cell r="C150">
            <v>58457</v>
          </cell>
          <cell r="E150">
            <v>404064</v>
          </cell>
        </row>
        <row r="151">
          <cell r="A151" t="str">
            <v xml:space="preserve">Verðbætur á langtímalán </v>
          </cell>
          <cell r="C151">
            <v>96343</v>
          </cell>
          <cell r="E151">
            <v>167276</v>
          </cell>
        </row>
        <row r="152">
          <cell r="A152" t="str">
            <v xml:space="preserve">Úthlutaður arður </v>
          </cell>
          <cell r="C152">
            <v>0</v>
          </cell>
          <cell r="E152">
            <v>-69300</v>
          </cell>
        </row>
        <row r="153">
          <cell r="A153" t="str">
            <v xml:space="preserve">                           Veltufé frá rekstri:</v>
          </cell>
          <cell r="C153">
            <v>203599</v>
          </cell>
          <cell r="E153">
            <v>860704</v>
          </cell>
        </row>
        <row r="155">
          <cell r="A155" t="str">
            <v xml:space="preserve">  Breyting á rekstrartengdum eignum og skuldum:</v>
          </cell>
        </row>
        <row r="156">
          <cell r="A156" t="str">
            <v xml:space="preserve">Lækkun (hækkun) viðskiptakrafna </v>
          </cell>
          <cell r="C156">
            <v>-109191</v>
          </cell>
          <cell r="E156">
            <v>587171</v>
          </cell>
        </row>
        <row r="157">
          <cell r="A157" t="str">
            <v>Lækkun (hækkun) birgða</v>
          </cell>
          <cell r="C157">
            <v>-304415</v>
          </cell>
          <cell r="E157">
            <v>1111000</v>
          </cell>
        </row>
        <row r="158">
          <cell r="A158" t="str">
            <v xml:space="preserve">Hækkun (lækkun) skammtímaskulda </v>
          </cell>
          <cell r="C158">
            <v>-377497</v>
          </cell>
          <cell r="E158">
            <v>-516761</v>
          </cell>
        </row>
        <row r="159">
          <cell r="A159" t="str">
            <v>Breyting á rekstrartengdum eignum og skuldum:</v>
          </cell>
          <cell r="C159">
            <v>-791103</v>
          </cell>
          <cell r="E159">
            <v>1176410</v>
          </cell>
        </row>
        <row r="160">
          <cell r="A160" t="str">
            <v>Handbært fé frá rekstri:</v>
          </cell>
          <cell r="C160">
            <v>-587504</v>
          </cell>
          <cell r="E160">
            <v>2037114</v>
          </cell>
        </row>
        <row r="162">
          <cell r="A162" t="str">
            <v>Fjárfestigahreyfingar:</v>
          </cell>
        </row>
        <row r="163">
          <cell r="A163" t="str">
            <v xml:space="preserve">Keypt fasteign að Laugaveg 38, Reykjavík </v>
          </cell>
          <cell r="C163">
            <v>0</v>
          </cell>
          <cell r="E163">
            <v>-9800000</v>
          </cell>
        </row>
        <row r="164">
          <cell r="A164" t="str">
            <v>Fjárfestingahreyfingar:</v>
          </cell>
          <cell r="C164">
            <v>0</v>
          </cell>
          <cell r="E164">
            <v>-9800000</v>
          </cell>
        </row>
        <row r="166">
          <cell r="A166" t="str">
            <v>Fjármögnunarhreyfingar:</v>
          </cell>
        </row>
        <row r="167">
          <cell r="A167" t="str">
            <v xml:space="preserve">Tekin ný lán </v>
          </cell>
          <cell r="C167">
            <v>0</v>
          </cell>
          <cell r="E167">
            <v>9000000</v>
          </cell>
        </row>
        <row r="168">
          <cell r="A168" t="str">
            <v xml:space="preserve">Afborgun langtímalána </v>
          </cell>
          <cell r="C168">
            <v>-600000</v>
          </cell>
          <cell r="E168">
            <v>0</v>
          </cell>
        </row>
        <row r="169">
          <cell r="A169" t="str">
            <v>Fjármögnmunarhreyfingar:</v>
          </cell>
          <cell r="C169">
            <v>-600000</v>
          </cell>
          <cell r="E169">
            <v>9000000</v>
          </cell>
        </row>
        <row r="171">
          <cell r="A171" t="str">
            <v xml:space="preserve">  Hækkun (lækkun) á handbæru fé</v>
          </cell>
          <cell r="C171">
            <v>-1187504</v>
          </cell>
          <cell r="E171">
            <v>1237114</v>
          </cell>
        </row>
        <row r="172">
          <cell r="A172" t="str">
            <v xml:space="preserve">  Handbært fé í ársbyrjun</v>
          </cell>
          <cell r="C172">
            <v>9767044</v>
          </cell>
          <cell r="E172">
            <v>8529930</v>
          </cell>
        </row>
        <row r="173">
          <cell r="A173" t="str">
            <v>Handbært fé í árslok:</v>
          </cell>
          <cell r="C173">
            <v>8579540</v>
          </cell>
          <cell r="E173">
            <v>9767044</v>
          </cell>
        </row>
        <row r="179">
          <cell r="G179" t="str">
            <v>SKÝRINGAR   MEÐ  ÁRSREIKNINGI</v>
          </cell>
        </row>
        <row r="180">
          <cell r="O180">
            <v>8</v>
          </cell>
        </row>
        <row r="181">
          <cell r="H181" t="str">
            <v xml:space="preserve"> </v>
          </cell>
        </row>
        <row r="182">
          <cell r="M182">
            <v>1994</v>
          </cell>
          <cell r="O182">
            <v>1993</v>
          </cell>
        </row>
        <row r="183">
          <cell r="G183">
            <v>1</v>
          </cell>
          <cell r="H183" t="str">
            <v>VÖRUNOTKUN:</v>
          </cell>
        </row>
        <row r="184">
          <cell r="H184" t="str">
            <v>Vörubirgðir í ársbyrjun ......................................................................................</v>
          </cell>
          <cell r="L184" t="str">
            <v xml:space="preserve"> </v>
          </cell>
          <cell r="M184">
            <v>1989000</v>
          </cell>
          <cell r="O184">
            <v>3100000</v>
          </cell>
        </row>
        <row r="185">
          <cell r="H185" t="str">
            <v>Vörukaup á árinu ...............................................................................................</v>
          </cell>
          <cell r="L185" t="str">
            <v xml:space="preserve"> </v>
          </cell>
          <cell r="M185">
            <v>15121811.9</v>
          </cell>
          <cell r="O185">
            <v>13834549</v>
          </cell>
        </row>
        <row r="186">
          <cell r="H186" t="str">
            <v>Vörubirgðir í árslok ............................................................................................</v>
          </cell>
          <cell r="L186" t="str">
            <v xml:space="preserve"> </v>
          </cell>
          <cell r="M186">
            <v>-2293415</v>
          </cell>
          <cell r="O186">
            <v>-1989000</v>
          </cell>
        </row>
        <row r="187">
          <cell r="L187" t="str">
            <v xml:space="preserve"> </v>
          </cell>
          <cell r="M187">
            <v>14817396.899999999</v>
          </cell>
          <cell r="O187">
            <v>14945549</v>
          </cell>
        </row>
        <row r="188">
          <cell r="L188" t="str">
            <v xml:space="preserve"> </v>
          </cell>
        </row>
        <row r="189">
          <cell r="G189">
            <v>2</v>
          </cell>
          <cell r="H189" t="str">
            <v>LAUN OG LAUNATENGD GJÖLD:</v>
          </cell>
          <cell r="L189" t="str">
            <v xml:space="preserve"> </v>
          </cell>
        </row>
        <row r="190">
          <cell r="H190" t="str">
            <v>Laun ......................................................................................................................</v>
          </cell>
          <cell r="L190" t="str">
            <v xml:space="preserve"> </v>
          </cell>
          <cell r="M190">
            <v>5184423</v>
          </cell>
          <cell r="O190">
            <v>4948232</v>
          </cell>
        </row>
        <row r="191">
          <cell r="H191" t="str">
            <v>Lífeyrissjóðsframlag .........................................................................................</v>
          </cell>
          <cell r="L191" t="str">
            <v xml:space="preserve"> </v>
          </cell>
          <cell r="M191">
            <v>93000</v>
          </cell>
          <cell r="O191">
            <v>108000</v>
          </cell>
        </row>
        <row r="192">
          <cell r="H192" t="str">
            <v>Tryggingargjald .......................................................................................................</v>
          </cell>
          <cell r="L192" t="str">
            <v xml:space="preserve"> </v>
          </cell>
          <cell r="M192">
            <v>333311</v>
          </cell>
          <cell r="O192">
            <v>307666</v>
          </cell>
        </row>
        <row r="193">
          <cell r="H193" t="str">
            <v>Félags- og orlofssjóðsgjöld .............................................................................</v>
          </cell>
          <cell r="L193" t="str">
            <v xml:space="preserve"> </v>
          </cell>
          <cell r="M193">
            <v>21004</v>
          </cell>
          <cell r="O193">
            <v>27000</v>
          </cell>
        </row>
        <row r="194">
          <cell r="L194" t="str">
            <v xml:space="preserve"> </v>
          </cell>
          <cell r="M194">
            <v>5631738</v>
          </cell>
          <cell r="O194">
            <v>5390898</v>
          </cell>
        </row>
        <row r="195">
          <cell r="L195" t="str">
            <v xml:space="preserve"> </v>
          </cell>
        </row>
        <row r="196">
          <cell r="G196">
            <v>3</v>
          </cell>
          <cell r="H196" t="str">
            <v>ANNAR KOSTNAÐUR:</v>
          </cell>
          <cell r="L196" t="str">
            <v xml:space="preserve"> </v>
          </cell>
        </row>
        <row r="197">
          <cell r="H197" t="str">
            <v>Húsaleiga ..........................................................................................................</v>
          </cell>
          <cell r="L197" t="str">
            <v xml:space="preserve"> </v>
          </cell>
          <cell r="M197">
            <v>0</v>
          </cell>
          <cell r="O197">
            <v>630000</v>
          </cell>
        </row>
        <row r="198">
          <cell r="H198" t="str">
            <v>Fasteignagjöld ..........................................................................................................</v>
          </cell>
          <cell r="L198" t="str">
            <v xml:space="preserve"> </v>
          </cell>
          <cell r="M198">
            <v>99783</v>
          </cell>
          <cell r="O198">
            <v>0</v>
          </cell>
        </row>
        <row r="199">
          <cell r="H199" t="str">
            <v>Rafmagn og hiti ..................................................................................................</v>
          </cell>
          <cell r="L199" t="str">
            <v xml:space="preserve"> </v>
          </cell>
          <cell r="M199">
            <v>139218</v>
          </cell>
          <cell r="O199">
            <v>145892</v>
          </cell>
        </row>
        <row r="200">
          <cell r="H200" t="str">
            <v>Viðhald og viðhaldsvörur ...................................................................................</v>
          </cell>
          <cell r="L200" t="str">
            <v xml:space="preserve"> </v>
          </cell>
          <cell r="M200">
            <v>43262</v>
          </cell>
          <cell r="O200">
            <v>43924</v>
          </cell>
        </row>
        <row r="201">
          <cell r="H201" t="str">
            <v>Ferðakostnaður ................................................................................................</v>
          </cell>
          <cell r="L201" t="str">
            <v xml:space="preserve"> </v>
          </cell>
          <cell r="M201">
            <v>309493.40000000002</v>
          </cell>
          <cell r="O201">
            <v>342263</v>
          </cell>
        </row>
        <row r="202">
          <cell r="H202" t="str">
            <v>Síma- og burðargjöld .......................................................................................</v>
          </cell>
          <cell r="L202" t="str">
            <v xml:space="preserve"> </v>
          </cell>
          <cell r="M202">
            <v>97553</v>
          </cell>
          <cell r="O202">
            <v>109056</v>
          </cell>
        </row>
        <row r="203">
          <cell r="H203" t="str">
            <v>Ritföng, prentun og pappír .............................................................................</v>
          </cell>
          <cell r="L203" t="str">
            <v xml:space="preserve"> </v>
          </cell>
          <cell r="M203">
            <v>13814</v>
          </cell>
          <cell r="O203">
            <v>17447</v>
          </cell>
        </row>
        <row r="204">
          <cell r="H204" t="str">
            <v>Blöð og tímarit ...........................................................................................</v>
          </cell>
          <cell r="L204" t="str">
            <v xml:space="preserve"> </v>
          </cell>
          <cell r="M204">
            <v>17028</v>
          </cell>
          <cell r="O204">
            <v>17599</v>
          </cell>
        </row>
        <row r="205">
          <cell r="H205" t="str">
            <v>Auglýsingar .........................................................................................................</v>
          </cell>
          <cell r="L205" t="str">
            <v xml:space="preserve"> </v>
          </cell>
          <cell r="M205">
            <v>156091</v>
          </cell>
          <cell r="O205">
            <v>125265</v>
          </cell>
        </row>
        <row r="206">
          <cell r="H206" t="str">
            <v>Umbúðir ...............................................................................................................</v>
          </cell>
          <cell r="L206" t="str">
            <v xml:space="preserve"> </v>
          </cell>
          <cell r="M206">
            <v>46819</v>
          </cell>
          <cell r="O206">
            <v>0</v>
          </cell>
        </row>
        <row r="207">
          <cell r="H207" t="str">
            <v>Bókhald og ársuppgjör ...................................................................................</v>
          </cell>
          <cell r="L207" t="str">
            <v xml:space="preserve"> </v>
          </cell>
          <cell r="M207">
            <v>134450</v>
          </cell>
          <cell r="O207">
            <v>61000</v>
          </cell>
        </row>
        <row r="208">
          <cell r="H208" t="str">
            <v>Hreinlætisvörur ...................................................................................................</v>
          </cell>
          <cell r="L208" t="str">
            <v xml:space="preserve">  </v>
          </cell>
          <cell r="M208">
            <v>13446</v>
          </cell>
          <cell r="O208">
            <v>13733</v>
          </cell>
        </row>
        <row r="209">
          <cell r="H209" t="str">
            <v>Rekstur sendibifreiðar ...................................................................................</v>
          </cell>
          <cell r="L209" t="str">
            <v xml:space="preserve"> </v>
          </cell>
          <cell r="M209">
            <v>128947</v>
          </cell>
          <cell r="O209">
            <v>104278</v>
          </cell>
        </row>
        <row r="210">
          <cell r="H210" t="str">
            <v>Vátryggingar .......................................................................................................</v>
          </cell>
          <cell r="L210" t="str">
            <v xml:space="preserve"> </v>
          </cell>
          <cell r="M210">
            <v>47438</v>
          </cell>
          <cell r="O210">
            <v>64730</v>
          </cell>
        </row>
        <row r="211">
          <cell r="H211" t="str">
            <v>Veitingar og risna ...............................................................................</v>
          </cell>
          <cell r="L211" t="str">
            <v xml:space="preserve"> </v>
          </cell>
          <cell r="M211">
            <v>147812</v>
          </cell>
          <cell r="O211">
            <v>172283</v>
          </cell>
        </row>
        <row r="212">
          <cell r="H212" t="str">
            <v>Félagsgjald til K.Í. ....................................................................................</v>
          </cell>
          <cell r="L212" t="str">
            <v xml:space="preserve"> </v>
          </cell>
          <cell r="M212">
            <v>22350</v>
          </cell>
          <cell r="O212">
            <v>23800</v>
          </cell>
        </row>
        <row r="213">
          <cell r="H213" t="str">
            <v>Þóknun vegna greiðslukorta .........................................................................</v>
          </cell>
          <cell r="L213" t="str">
            <v xml:space="preserve"> </v>
          </cell>
          <cell r="M213">
            <v>282346</v>
          </cell>
          <cell r="O213">
            <v>254727</v>
          </cell>
        </row>
        <row r="214">
          <cell r="H214" t="str">
            <v>Lögfræði- og önnur sérfræðiþjónusta .............................................................</v>
          </cell>
          <cell r="L214" t="str">
            <v xml:space="preserve"> </v>
          </cell>
          <cell r="M214">
            <v>0</v>
          </cell>
          <cell r="O214">
            <v>40098</v>
          </cell>
        </row>
        <row r="215">
          <cell r="H215" t="str">
            <v>Sérstakur skattur á verslunar- og skrifstofuhúsnæði .......................................................................................................</v>
          </cell>
          <cell r="L215" t="str">
            <v xml:space="preserve"> </v>
          </cell>
          <cell r="M215">
            <v>65810</v>
          </cell>
          <cell r="O215">
            <v>0</v>
          </cell>
        </row>
        <row r="216">
          <cell r="H216" t="str">
            <v>Ýmis kostnaður ..................................................................................................</v>
          </cell>
          <cell r="L216" t="str">
            <v xml:space="preserve"> </v>
          </cell>
          <cell r="M216">
            <v>12572</v>
          </cell>
          <cell r="O216">
            <v>26060</v>
          </cell>
        </row>
        <row r="217">
          <cell r="H217" t="str">
            <v xml:space="preserve"> </v>
          </cell>
          <cell r="M217">
            <v>1778232.4</v>
          </cell>
          <cell r="O217">
            <v>2192155</v>
          </cell>
        </row>
        <row r="219">
          <cell r="G219">
            <v>4</v>
          </cell>
          <cell r="H219" t="str">
            <v>OPINBER GJÖLD, REIKNUÐ:</v>
          </cell>
        </row>
        <row r="220">
          <cell r="I220" t="str">
            <v>Álagt</v>
          </cell>
          <cell r="K220" t="str">
            <v>Reiknað</v>
          </cell>
          <cell r="M220" t="str">
            <v>Reiknað</v>
          </cell>
          <cell r="O220" t="str">
            <v>Gjaldfært</v>
          </cell>
        </row>
        <row r="221">
          <cell r="H221" t="str">
            <v xml:space="preserve"> </v>
          </cell>
          <cell r="I221">
            <v>1994</v>
          </cell>
          <cell r="K221">
            <v>1994</v>
          </cell>
          <cell r="M221">
            <v>1993</v>
          </cell>
          <cell r="O221">
            <v>1994</v>
          </cell>
        </row>
        <row r="222">
          <cell r="H222" t="str">
            <v xml:space="preserve">Markaðsgjald </v>
          </cell>
          <cell r="I222">
            <v>3594</v>
          </cell>
          <cell r="K222">
            <v>3465</v>
          </cell>
          <cell r="M222">
            <v>-3593</v>
          </cell>
          <cell r="O222">
            <v>3466</v>
          </cell>
        </row>
        <row r="223">
          <cell r="H223" t="str">
            <v xml:space="preserve">Tekjuskattur </v>
          </cell>
          <cell r="I223">
            <v>143509</v>
          </cell>
          <cell r="K223">
            <v>0</v>
          </cell>
          <cell r="M223">
            <v>-132807</v>
          </cell>
          <cell r="O223">
            <v>10702</v>
          </cell>
        </row>
        <row r="224">
          <cell r="H224" t="str">
            <v xml:space="preserve">Eignaskattur </v>
          </cell>
          <cell r="I224">
            <v>126282</v>
          </cell>
          <cell r="K224">
            <v>125300</v>
          </cell>
          <cell r="M224">
            <v>-126281</v>
          </cell>
          <cell r="O224">
            <v>125301</v>
          </cell>
        </row>
        <row r="225">
          <cell r="I225">
            <v>273385</v>
          </cell>
          <cell r="K225">
            <v>128765</v>
          </cell>
          <cell r="M225">
            <v>-262681</v>
          </cell>
          <cell r="O225">
            <v>139469</v>
          </cell>
        </row>
        <row r="229">
          <cell r="O229" t="str">
            <v xml:space="preserve"> </v>
          </cell>
        </row>
        <row r="230">
          <cell r="U230" t="str">
            <v>ÁRITUN ENDURSKOÐANDA</v>
          </cell>
        </row>
        <row r="231">
          <cell r="V231">
            <v>3</v>
          </cell>
        </row>
        <row r="245">
          <cell r="U245" t="str">
            <v>Reykjavík,  22. apríl 1995.</v>
          </cell>
        </row>
        <row r="247">
          <cell r="U247" t="str">
            <v>Sameinaða endurskoðunarskrifstofan h/f</v>
          </cell>
        </row>
        <row r="251">
          <cell r="U251" t="str">
            <v>_______________________</v>
          </cell>
        </row>
        <row r="252">
          <cell r="U252" t="str">
            <v>löggiltur endurskoðandi.</v>
          </cell>
        </row>
        <row r="256">
          <cell r="U256" t="str">
            <v>ÁRSSKÝRSLA STJÓRNAR</v>
          </cell>
        </row>
        <row r="257">
          <cell r="V257">
            <v>2</v>
          </cell>
        </row>
        <row r="267">
          <cell r="T267" t="str">
            <v>Hluthafar í félaginu eru 6 og áttu 3 þeirra yfir 10% hlut hver, en það eru:</v>
          </cell>
        </row>
        <row r="269">
          <cell r="T269" t="str">
            <v xml:space="preserve"> </v>
          </cell>
          <cell r="U269" t="str">
            <v xml:space="preserve">Sigurður Elí Haraldsson </v>
          </cell>
          <cell r="V269">
            <v>0.28599999999999998</v>
          </cell>
        </row>
        <row r="270">
          <cell r="U270" t="str">
            <v xml:space="preserve">Þorgerður Árnadóttir Blandon </v>
          </cell>
          <cell r="V270">
            <v>0.28599999999999998</v>
          </cell>
        </row>
        <row r="271">
          <cell r="U271" t="str">
            <v xml:space="preserve">Arnheiður Erla Sigurðardóttir </v>
          </cell>
          <cell r="V271">
            <v>0.28599999999999998</v>
          </cell>
        </row>
        <row r="273">
          <cell r="T273" t="str">
            <v>Stjórn félagsins samþykkir hér með ársreikning félagsins fyrir árið 1994, með undirritun sinni.</v>
          </cell>
        </row>
        <row r="279">
          <cell r="U279" t="str">
            <v>Reykjavík, í apríl 1995.</v>
          </cell>
        </row>
        <row r="283">
          <cell r="U283" t="str">
            <v>____________________</v>
          </cell>
        </row>
        <row r="284">
          <cell r="U284" t="str">
            <v>Stjórnarformaður</v>
          </cell>
        </row>
        <row r="288">
          <cell r="U288" t="str">
            <v>____________________                                         ____________________</v>
          </cell>
        </row>
        <row r="295">
          <cell r="U295" t="str">
            <v>Efnisyfirlit</v>
          </cell>
        </row>
        <row r="296">
          <cell r="V296" t="str">
            <v xml:space="preserve"> </v>
          </cell>
        </row>
        <row r="297">
          <cell r="V297" t="str">
            <v xml:space="preserve"> </v>
          </cell>
        </row>
        <row r="310">
          <cell r="U310" t="str">
            <v>Efnisyfirlit:</v>
          </cell>
          <cell r="V310" t="str">
            <v>Bls.</v>
          </cell>
        </row>
        <row r="311">
          <cell r="V311" t="str">
            <v xml:space="preserve"> </v>
          </cell>
        </row>
        <row r="312">
          <cell r="U312" t="str">
            <v xml:space="preserve">Áritun stjórnar </v>
          </cell>
          <cell r="V312">
            <v>2</v>
          </cell>
        </row>
        <row r="313">
          <cell r="U313" t="str">
            <v xml:space="preserve">Áritun endurskoðenda </v>
          </cell>
          <cell r="V313">
            <v>3</v>
          </cell>
        </row>
        <row r="314">
          <cell r="U314" t="str">
            <v xml:space="preserve">Rekstrarreikningur </v>
          </cell>
          <cell r="V314">
            <v>4</v>
          </cell>
        </row>
        <row r="315">
          <cell r="U315" t="str">
            <v xml:space="preserve">Efnahagsreikningur </v>
          </cell>
          <cell r="V315" t="str">
            <v xml:space="preserve"> 5 - 6</v>
          </cell>
        </row>
        <row r="316">
          <cell r="U316" t="str">
            <v xml:space="preserve">Sjóðstreymi </v>
          </cell>
          <cell r="V316">
            <v>7</v>
          </cell>
        </row>
        <row r="317">
          <cell r="U317" t="str">
            <v xml:space="preserve">Skýringar </v>
          </cell>
          <cell r="V317">
            <v>8</v>
          </cell>
        </row>
        <row r="343">
          <cell r="U343" t="str">
            <v>Ársreikningurinn er á 8 blaðsíðum.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9"/>
  <sheetViews>
    <sheetView tabSelected="1" topLeftCell="A73" workbookViewId="0">
      <selection activeCell="T69" sqref="T69"/>
    </sheetView>
  </sheetViews>
  <sheetFormatPr defaultRowHeight="15.75"/>
  <cols>
    <col min="1" max="1" width="3.28515625" style="14" customWidth="1"/>
    <col min="2" max="2" width="9.140625" style="14"/>
    <col min="3" max="3" width="5.140625" style="14" customWidth="1"/>
    <col min="4" max="4" width="3.85546875" style="14" customWidth="1"/>
    <col min="5" max="5" width="9.7109375" style="14" customWidth="1"/>
    <col min="6" max="6" width="2.85546875" style="14" customWidth="1"/>
    <col min="7" max="7" width="15.7109375" style="14" customWidth="1"/>
    <col min="8" max="8" width="2.85546875" style="14" customWidth="1"/>
    <col min="9" max="9" width="15.7109375" style="14" customWidth="1"/>
    <col min="10" max="10" width="2.85546875" style="14" customWidth="1"/>
    <col min="11" max="11" width="15.7109375" style="14" customWidth="1"/>
    <col min="12" max="12" width="9.140625" style="14"/>
    <col min="13" max="13" width="22.7109375" style="66" customWidth="1"/>
    <col min="14" max="14" width="9.140625" style="67"/>
    <col min="15" max="15" width="9.140625" style="66"/>
    <col min="16" max="16" width="24.28515625" style="14" customWidth="1"/>
    <col min="17" max="26" width="14.7109375" style="14" customWidth="1"/>
    <col min="27" max="16384" width="9.140625" style="14"/>
  </cols>
  <sheetData>
    <row r="1" spans="1:13">
      <c r="A1" s="1" t="s">
        <v>147</v>
      </c>
    </row>
    <row r="2" spans="1:13">
      <c r="M2" s="68"/>
    </row>
    <row r="3" spans="1:13">
      <c r="A3" s="145" t="s">
        <v>133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M3" s="68"/>
    </row>
    <row r="4" spans="1:13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M4" s="68"/>
    </row>
    <row r="5" spans="1:13">
      <c r="M5" s="68"/>
    </row>
    <row r="6" spans="1:13">
      <c r="A6" s="145" t="s">
        <v>0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M6" s="68"/>
    </row>
    <row r="7" spans="1:13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M7" s="68"/>
    </row>
    <row r="8" spans="1:13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M8" s="68"/>
    </row>
    <row r="9" spans="1:13">
      <c r="M9" s="68"/>
    </row>
    <row r="10" spans="1:13">
      <c r="A10" s="1" t="s">
        <v>1</v>
      </c>
      <c r="B10" s="14" t="s">
        <v>134</v>
      </c>
      <c r="M10" s="68"/>
    </row>
    <row r="11" spans="1:13">
      <c r="A11" s="1"/>
      <c r="B11" s="145" t="s">
        <v>148</v>
      </c>
      <c r="C11" s="145"/>
      <c r="D11" s="145"/>
      <c r="E11" s="145"/>
      <c r="F11" s="145"/>
      <c r="G11" s="145"/>
      <c r="H11" s="145"/>
      <c r="I11" s="145"/>
      <c r="J11" s="145"/>
      <c r="K11" s="145"/>
      <c r="M11" s="68"/>
    </row>
    <row r="12" spans="1:13">
      <c r="A12" s="1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M12" s="68"/>
    </row>
    <row r="13" spans="1:13">
      <c r="A13" s="1"/>
      <c r="M13" s="68"/>
    </row>
    <row r="14" spans="1:13">
      <c r="A14" s="1"/>
      <c r="B14" s="14" t="s">
        <v>6</v>
      </c>
      <c r="I14" s="1">
        <v>2015</v>
      </c>
      <c r="J14" s="1"/>
      <c r="K14" s="1">
        <v>2014</v>
      </c>
      <c r="M14" s="68"/>
    </row>
    <row r="15" spans="1:13">
      <c r="A15" s="1"/>
      <c r="M15" s="68"/>
    </row>
    <row r="16" spans="1:13">
      <c r="A16" s="1"/>
      <c r="B16" s="146" t="s">
        <v>2</v>
      </c>
      <c r="C16" s="146"/>
      <c r="D16" s="146"/>
      <c r="E16" s="146"/>
      <c r="F16" s="146"/>
      <c r="G16" s="146"/>
      <c r="H16" s="146"/>
      <c r="I16" s="15">
        <v>175000000</v>
      </c>
      <c r="J16" s="15"/>
      <c r="K16" s="15">
        <v>200000000</v>
      </c>
      <c r="M16" s="68"/>
    </row>
    <row r="17" spans="1:13">
      <c r="A17" s="1"/>
      <c r="B17" s="146" t="s">
        <v>3</v>
      </c>
      <c r="C17" s="146"/>
      <c r="D17" s="146"/>
      <c r="E17" s="146"/>
      <c r="F17" s="146"/>
      <c r="G17" s="146"/>
      <c r="H17" s="146"/>
      <c r="I17" s="15">
        <v>-5000000</v>
      </c>
      <c r="J17" s="15"/>
      <c r="K17" s="15">
        <v>-3000000</v>
      </c>
      <c r="M17" s="68"/>
    </row>
    <row r="18" spans="1:13">
      <c r="A18" s="1"/>
      <c r="B18" s="146" t="s">
        <v>132</v>
      </c>
      <c r="C18" s="146"/>
      <c r="D18" s="146"/>
      <c r="E18" s="146"/>
      <c r="F18" s="146"/>
      <c r="G18" s="146"/>
      <c r="H18" s="146"/>
      <c r="I18" s="15">
        <v>-15000000</v>
      </c>
      <c r="J18" s="15"/>
      <c r="K18" s="15">
        <v>-18000000</v>
      </c>
      <c r="M18" s="68"/>
    </row>
    <row r="19" spans="1:13" ht="16.5" thickBot="1">
      <c r="A19" s="1"/>
      <c r="B19" s="146" t="s">
        <v>149</v>
      </c>
      <c r="C19" s="146"/>
      <c r="D19" s="146"/>
      <c r="E19" s="146"/>
      <c r="F19" s="146"/>
      <c r="G19" s="146"/>
      <c r="H19" s="146"/>
      <c r="I19" s="16">
        <f>SUM(I16:I18)</f>
        <v>155000000</v>
      </c>
      <c r="J19" s="15"/>
      <c r="K19" s="16">
        <f>SUM(K16:K18)</f>
        <v>179000000</v>
      </c>
      <c r="M19" s="68"/>
    </row>
    <row r="20" spans="1:13">
      <c r="A20" s="1"/>
      <c r="B20" s="65"/>
      <c r="C20" s="65"/>
      <c r="D20" s="65"/>
      <c r="E20" s="65"/>
      <c r="F20" s="65"/>
      <c r="G20" s="65"/>
      <c r="H20" s="65"/>
      <c r="I20" s="71">
        <f>+(I16+I17)*5%</f>
        <v>8500000</v>
      </c>
      <c r="J20" s="72"/>
      <c r="K20" s="71">
        <f>+(K16+K17)*5%</f>
        <v>9850000</v>
      </c>
      <c r="M20" s="68"/>
    </row>
    <row r="21" spans="1:13">
      <c r="A21" s="1"/>
      <c r="B21" s="65"/>
      <c r="C21" s="65"/>
      <c r="D21" s="65"/>
      <c r="E21" s="65"/>
      <c r="F21" s="65"/>
      <c r="G21" s="65"/>
      <c r="H21" s="65"/>
      <c r="I21" s="70"/>
      <c r="J21" s="15"/>
      <c r="K21" s="70"/>
      <c r="M21" s="68"/>
    </row>
    <row r="22" spans="1:13">
      <c r="A22" s="1"/>
      <c r="B22" s="65"/>
      <c r="C22" s="65"/>
      <c r="D22" s="65"/>
      <c r="E22" s="65"/>
      <c r="F22" s="65"/>
      <c r="G22" s="65"/>
      <c r="H22" s="65"/>
      <c r="I22" s="70"/>
      <c r="J22" s="15"/>
      <c r="K22" s="70"/>
      <c r="M22" s="68"/>
    </row>
    <row r="23" spans="1:13">
      <c r="A23" s="1"/>
      <c r="I23" s="15"/>
      <c r="J23" s="15"/>
      <c r="K23" s="15"/>
      <c r="M23" s="68"/>
    </row>
    <row r="24" spans="1:13">
      <c r="A24" s="1"/>
      <c r="B24" s="14" t="s">
        <v>150</v>
      </c>
      <c r="I24" s="15"/>
      <c r="J24" s="15"/>
      <c r="K24" s="15"/>
      <c r="M24" s="68"/>
    </row>
    <row r="25" spans="1:13">
      <c r="A25" s="1"/>
      <c r="M25" s="68"/>
    </row>
    <row r="26" spans="1:13">
      <c r="A26" s="1"/>
      <c r="M26" s="68"/>
    </row>
    <row r="27" spans="1:13">
      <c r="A27" s="1" t="s">
        <v>4</v>
      </c>
      <c r="B27" s="14" t="s">
        <v>5</v>
      </c>
      <c r="I27" s="1">
        <v>2015</v>
      </c>
      <c r="J27" s="1"/>
      <c r="K27" s="1">
        <v>2014</v>
      </c>
      <c r="M27" s="68"/>
    </row>
    <row r="28" spans="1:13">
      <c r="A28" s="1"/>
      <c r="M28" s="68"/>
    </row>
    <row r="29" spans="1:13">
      <c r="A29" s="1"/>
      <c r="B29" s="146" t="s">
        <v>7</v>
      </c>
      <c r="C29" s="146"/>
      <c r="D29" s="146"/>
      <c r="E29" s="146"/>
      <c r="F29" s="146"/>
      <c r="G29" s="146"/>
      <c r="H29" s="146"/>
      <c r="I29" s="15">
        <v>235000000</v>
      </c>
      <c r="J29" s="15"/>
      <c r="K29" s="15">
        <v>250000000</v>
      </c>
      <c r="M29" s="68"/>
    </row>
    <row r="30" spans="1:13">
      <c r="A30" s="1"/>
      <c r="B30" s="146" t="s">
        <v>8</v>
      </c>
      <c r="C30" s="146"/>
      <c r="D30" s="146"/>
      <c r="E30" s="146"/>
      <c r="F30" s="146"/>
      <c r="G30" s="146"/>
      <c r="H30" s="146"/>
      <c r="I30" s="15">
        <v>-10000000</v>
      </c>
      <c r="J30" s="15"/>
      <c r="K30" s="15">
        <v>0</v>
      </c>
      <c r="M30" s="68"/>
    </row>
    <row r="31" spans="1:13" ht="16.5" thickBot="1">
      <c r="A31" s="1"/>
      <c r="B31" s="146" t="s">
        <v>151</v>
      </c>
      <c r="C31" s="146"/>
      <c r="D31" s="146"/>
      <c r="E31" s="146"/>
      <c r="F31" s="146"/>
      <c r="G31" s="146"/>
      <c r="H31" s="146"/>
      <c r="I31" s="16">
        <f>SUM(I29:I30)</f>
        <v>225000000</v>
      </c>
      <c r="J31" s="15"/>
      <c r="K31" s="16">
        <f>SUM(K29:K30)</f>
        <v>250000000</v>
      </c>
      <c r="M31" s="68"/>
    </row>
    <row r="32" spans="1:13">
      <c r="A32" s="1"/>
      <c r="I32" s="71">
        <f>+I29*5%</f>
        <v>11750000</v>
      </c>
      <c r="J32" s="72"/>
      <c r="K32" s="71">
        <f>+K29*5%</f>
        <v>12500000</v>
      </c>
      <c r="M32" s="68"/>
    </row>
    <row r="33" spans="1:13">
      <c r="A33" s="1"/>
      <c r="B33" s="14" t="s">
        <v>152</v>
      </c>
      <c r="M33" s="68"/>
    </row>
    <row r="34" spans="1:13" ht="16.5" thickBot="1">
      <c r="A34" s="1"/>
      <c r="M34" s="68"/>
    </row>
    <row r="35" spans="1:13">
      <c r="A35" s="1"/>
      <c r="M35" s="74" t="s">
        <v>188</v>
      </c>
    </row>
    <row r="36" spans="1:13">
      <c r="A36" s="1" t="s">
        <v>9</v>
      </c>
      <c r="B36" s="145" t="s">
        <v>153</v>
      </c>
      <c r="C36" s="145"/>
      <c r="D36" s="145"/>
      <c r="E36" s="145"/>
      <c r="F36" s="145"/>
      <c r="G36" s="145"/>
      <c r="H36" s="145"/>
      <c r="I36" s="145"/>
      <c r="J36" s="145"/>
      <c r="K36" s="145"/>
      <c r="M36" s="75">
        <v>650000000</v>
      </c>
    </row>
    <row r="37" spans="1:13">
      <c r="A37" s="1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M37" s="76">
        <v>-500000000</v>
      </c>
    </row>
    <row r="38" spans="1:13">
      <c r="A38" s="1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M38" s="75">
        <f>+M36+M37</f>
        <v>150000000</v>
      </c>
    </row>
    <row r="39" spans="1:13" ht="16.5" thickBot="1">
      <c r="A39" s="1"/>
      <c r="M39" s="77">
        <f>+M38/5</f>
        <v>30000000</v>
      </c>
    </row>
    <row r="40" spans="1:13">
      <c r="A40" s="1"/>
      <c r="M40" s="68"/>
    </row>
    <row r="41" spans="1:13">
      <c r="A41" s="1" t="s">
        <v>10</v>
      </c>
      <c r="B41" s="145" t="s">
        <v>135</v>
      </c>
      <c r="C41" s="145"/>
      <c r="D41" s="145"/>
      <c r="E41" s="145"/>
      <c r="F41" s="145"/>
      <c r="G41" s="145"/>
      <c r="H41" s="145"/>
      <c r="I41" s="145"/>
      <c r="J41" s="145"/>
      <c r="K41" s="145"/>
      <c r="M41" s="68"/>
    </row>
    <row r="42" spans="1:13">
      <c r="A42" s="1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M42" s="68"/>
    </row>
    <row r="43" spans="1:13">
      <c r="A43" s="1"/>
      <c r="M43" s="68"/>
    </row>
    <row r="44" spans="1:13">
      <c r="A44" s="1"/>
      <c r="B44" s="146" t="s">
        <v>11</v>
      </c>
      <c r="C44" s="146"/>
      <c r="D44" s="146"/>
      <c r="E44" s="146"/>
      <c r="F44" s="146"/>
      <c r="G44" s="146"/>
      <c r="H44" s="146"/>
      <c r="I44" s="146"/>
      <c r="K44" s="15">
        <v>45000000</v>
      </c>
      <c r="M44" s="68"/>
    </row>
    <row r="45" spans="1:13">
      <c r="A45" s="1"/>
      <c r="B45" s="146" t="s">
        <v>12</v>
      </c>
      <c r="C45" s="146"/>
      <c r="D45" s="146"/>
      <c r="E45" s="146"/>
      <c r="F45" s="146"/>
      <c r="G45" s="146"/>
      <c r="H45" s="146"/>
      <c r="I45" s="146"/>
      <c r="K45" s="15">
        <v>50000000</v>
      </c>
      <c r="M45" s="68"/>
    </row>
    <row r="46" spans="1:13">
      <c r="A46" s="1"/>
      <c r="M46" s="68"/>
    </row>
    <row r="47" spans="1:13">
      <c r="A47" s="1"/>
      <c r="B47" s="145" t="s">
        <v>154</v>
      </c>
      <c r="C47" s="145"/>
      <c r="D47" s="145"/>
      <c r="E47" s="145"/>
      <c r="F47" s="145"/>
      <c r="G47" s="145"/>
      <c r="H47" s="145"/>
      <c r="I47" s="145"/>
      <c r="J47" s="145"/>
      <c r="K47" s="145"/>
      <c r="M47" s="68"/>
    </row>
    <row r="48" spans="1:13">
      <c r="A48" s="1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M48" s="68"/>
    </row>
    <row r="49" spans="1:26">
      <c r="A49" s="1"/>
      <c r="M49" s="68"/>
    </row>
    <row r="50" spans="1:26">
      <c r="A50" s="1"/>
      <c r="B50" s="14" t="s">
        <v>136</v>
      </c>
      <c r="M50" s="68"/>
    </row>
    <row r="51" spans="1:26">
      <c r="M51" s="68"/>
    </row>
    <row r="52" spans="1:26">
      <c r="B52" s="146" t="s">
        <v>13</v>
      </c>
      <c r="C52" s="146"/>
      <c r="D52" s="146"/>
      <c r="E52" s="146"/>
      <c r="F52" s="146"/>
      <c r="G52" s="146"/>
      <c r="H52" s="146"/>
      <c r="I52" s="146"/>
      <c r="K52" s="17">
        <f>+K45</f>
        <v>50000000</v>
      </c>
      <c r="M52" s="68"/>
    </row>
    <row r="53" spans="1:26">
      <c r="B53" s="146" t="s">
        <v>14</v>
      </c>
      <c r="C53" s="146"/>
      <c r="D53" s="146"/>
      <c r="E53" s="146"/>
      <c r="F53" s="146"/>
      <c r="G53" s="146"/>
      <c r="H53" s="146"/>
      <c r="I53" s="146"/>
      <c r="K53" s="72">
        <f>-K52*10%/2</f>
        <v>-2500000</v>
      </c>
      <c r="L53" s="78"/>
      <c r="M53" s="79" t="s">
        <v>189</v>
      </c>
    </row>
    <row r="54" spans="1:26" ht="16.5" thickBot="1">
      <c r="B54" s="146" t="s">
        <v>15</v>
      </c>
      <c r="C54" s="146"/>
      <c r="D54" s="146"/>
      <c r="E54" s="146"/>
      <c r="F54" s="146"/>
      <c r="G54" s="146"/>
      <c r="H54" s="146"/>
      <c r="I54" s="146"/>
      <c r="K54" s="16">
        <f>SUM(K52:K53)</f>
        <v>47500000</v>
      </c>
      <c r="M54" s="68"/>
    </row>
    <row r="55" spans="1:26">
      <c r="M55" s="68"/>
    </row>
    <row r="56" spans="1:26">
      <c r="M56" s="68"/>
    </row>
    <row r="57" spans="1:26">
      <c r="A57" s="1" t="s">
        <v>16</v>
      </c>
      <c r="B57" s="14" t="s">
        <v>17</v>
      </c>
      <c r="M57" s="68"/>
    </row>
    <row r="58" spans="1:26" ht="16.5" thickBot="1">
      <c r="M58" s="68"/>
    </row>
    <row r="59" spans="1:26">
      <c r="B59" s="14" t="s">
        <v>23</v>
      </c>
      <c r="M59" s="68"/>
      <c r="P59" s="109"/>
      <c r="Q59" s="110" t="s">
        <v>207</v>
      </c>
      <c r="R59" s="110" t="s">
        <v>208</v>
      </c>
      <c r="S59" s="110" t="s">
        <v>210</v>
      </c>
      <c r="T59" s="110" t="s">
        <v>214</v>
      </c>
      <c r="U59" s="110" t="s">
        <v>216</v>
      </c>
      <c r="V59" s="110" t="s">
        <v>194</v>
      </c>
      <c r="W59" s="110" t="s">
        <v>217</v>
      </c>
      <c r="X59" s="110" t="s">
        <v>221</v>
      </c>
      <c r="Y59" s="110" t="s">
        <v>210</v>
      </c>
      <c r="Z59" s="111" t="s">
        <v>219</v>
      </c>
    </row>
    <row r="60" spans="1:26">
      <c r="M60" s="68"/>
      <c r="P60" s="112"/>
      <c r="Q60" s="113"/>
      <c r="R60" s="113" t="s">
        <v>209</v>
      </c>
      <c r="S60" s="113" t="s">
        <v>211</v>
      </c>
      <c r="T60" s="113" t="s">
        <v>215</v>
      </c>
      <c r="U60" s="113"/>
      <c r="V60" s="113"/>
      <c r="W60" s="113"/>
      <c r="X60" s="113"/>
      <c r="Y60" s="113" t="s">
        <v>211</v>
      </c>
      <c r="Z60" s="114" t="s">
        <v>211</v>
      </c>
    </row>
    <row r="61" spans="1:26">
      <c r="G61" s="22"/>
      <c r="H61" s="18"/>
      <c r="I61" s="18" t="s">
        <v>19</v>
      </c>
      <c r="J61" s="18"/>
      <c r="K61" s="18" t="s">
        <v>20</v>
      </c>
      <c r="M61" s="68"/>
      <c r="P61" s="112" t="s">
        <v>212</v>
      </c>
      <c r="Q61" s="92">
        <f>+K78</f>
        <v>50000000</v>
      </c>
      <c r="R61" s="92">
        <f>+K79+K81</f>
        <v>-9000000</v>
      </c>
      <c r="S61" s="92">
        <f>+Q61+R61</f>
        <v>41000000</v>
      </c>
      <c r="T61" s="92"/>
      <c r="U61" s="92"/>
      <c r="V61" s="92">
        <f>+M80+M81</f>
        <v>-90000000</v>
      </c>
      <c r="W61" s="92">
        <f>-V61-S61</f>
        <v>49000000</v>
      </c>
      <c r="X61" s="92"/>
      <c r="Y61" s="92">
        <f>+S61+V61+W61</f>
        <v>0</v>
      </c>
      <c r="Z61" s="115"/>
    </row>
    <row r="62" spans="1:26">
      <c r="G62" s="23"/>
      <c r="M62" s="68"/>
      <c r="P62" s="112" t="s">
        <v>218</v>
      </c>
      <c r="Q62" s="92">
        <f>+I64</f>
        <v>35000000</v>
      </c>
      <c r="R62" s="92">
        <f>+I65</f>
        <v>-31500000</v>
      </c>
      <c r="S62" s="92">
        <f>+Q62+R62</f>
        <v>3500000</v>
      </c>
      <c r="T62" s="95"/>
      <c r="U62" s="92">
        <f>+S62*T62</f>
        <v>0</v>
      </c>
      <c r="V62" s="92"/>
      <c r="W62" s="92"/>
      <c r="X62" s="92"/>
      <c r="Y62" s="92">
        <f t="shared" ref="Y62:Y65" si="0">+S62+V62+W62-U62+X62</f>
        <v>3500000</v>
      </c>
      <c r="Z62" s="115">
        <f>+Q62*10%</f>
        <v>3500000</v>
      </c>
    </row>
    <row r="63" spans="1:26">
      <c r="G63" s="23"/>
      <c r="M63" s="68"/>
      <c r="P63" s="112" t="s">
        <v>220</v>
      </c>
      <c r="Q63" s="92">
        <v>4000000</v>
      </c>
      <c r="R63" s="92">
        <f>-1400000-2200000</f>
        <v>-3600000</v>
      </c>
      <c r="S63" s="92">
        <f>+Q63+R63</f>
        <v>400000</v>
      </c>
      <c r="T63" s="95">
        <v>0</v>
      </c>
      <c r="U63" s="92">
        <f>+S63*T63</f>
        <v>0</v>
      </c>
      <c r="V63" s="92"/>
      <c r="W63" s="92"/>
      <c r="X63" s="92"/>
      <c r="Y63" s="92">
        <f t="shared" si="0"/>
        <v>400000</v>
      </c>
      <c r="Z63" s="115">
        <f>+Q63*10%</f>
        <v>400000</v>
      </c>
    </row>
    <row r="64" spans="1:26">
      <c r="B64" s="146" t="s">
        <v>21</v>
      </c>
      <c r="C64" s="146"/>
      <c r="D64" s="146"/>
      <c r="E64" s="146"/>
      <c r="F64" s="146"/>
      <c r="G64" s="146"/>
      <c r="H64" s="17"/>
      <c r="I64" s="17">
        <v>35000000</v>
      </c>
      <c r="J64" s="17"/>
      <c r="K64" s="17">
        <f>SUM(G64:I64)</f>
        <v>35000000</v>
      </c>
      <c r="M64" s="68"/>
      <c r="P64" s="112" t="s">
        <v>213</v>
      </c>
      <c r="Q64" s="92"/>
      <c r="R64" s="92"/>
      <c r="S64" s="92"/>
      <c r="T64" s="92"/>
      <c r="U64" s="92"/>
      <c r="V64" s="92"/>
      <c r="W64" s="92"/>
      <c r="X64" s="92"/>
      <c r="Y64" s="92">
        <f t="shared" si="0"/>
        <v>0</v>
      </c>
      <c r="Z64" s="115">
        <f t="shared" ref="Z64:Z69" si="1">+Q64*10%</f>
        <v>0</v>
      </c>
    </row>
    <row r="65" spans="2:26">
      <c r="B65" s="146" t="s">
        <v>155</v>
      </c>
      <c r="C65" s="146"/>
      <c r="D65" s="146"/>
      <c r="E65" s="146"/>
      <c r="F65" s="146"/>
      <c r="G65" s="146"/>
      <c r="H65" s="17"/>
      <c r="I65" s="19">
        <f>-I64*0.9</f>
        <v>-31500000</v>
      </c>
      <c r="J65" s="17"/>
      <c r="K65" s="19">
        <f>SUM(G65:I65)</f>
        <v>-31500000</v>
      </c>
      <c r="M65" s="68"/>
      <c r="P65" s="112" t="s">
        <v>222</v>
      </c>
      <c r="Q65" s="92">
        <f>(150000000*O91+5000000)*O89</f>
        <v>31250000</v>
      </c>
      <c r="R65" s="92"/>
      <c r="S65" s="92">
        <f>+Q65</f>
        <v>31250000</v>
      </c>
      <c r="T65" s="95">
        <v>0.03</v>
      </c>
      <c r="U65" s="92">
        <f>+Q65*T65</f>
        <v>937500</v>
      </c>
      <c r="V65" s="92"/>
      <c r="W65" s="92"/>
      <c r="X65" s="92"/>
      <c r="Y65" s="92">
        <f t="shared" si="0"/>
        <v>30312500</v>
      </c>
      <c r="Z65" s="115">
        <f t="shared" si="1"/>
        <v>3125000</v>
      </c>
    </row>
    <row r="66" spans="2:26">
      <c r="B66" s="69"/>
      <c r="C66" s="69"/>
      <c r="D66" s="69"/>
      <c r="E66" s="69"/>
      <c r="F66" s="69"/>
      <c r="G66" s="69"/>
      <c r="H66" s="17"/>
      <c r="I66" s="24"/>
      <c r="J66" s="17"/>
      <c r="K66" s="24"/>
      <c r="M66" s="68"/>
      <c r="P66" s="112" t="s">
        <v>223</v>
      </c>
      <c r="Q66" s="92">
        <f>(150000000*O91+5000000)*O88</f>
        <v>93750000</v>
      </c>
      <c r="R66" s="92"/>
      <c r="S66" s="92">
        <f>+Q66</f>
        <v>93750000</v>
      </c>
      <c r="T66" s="95">
        <v>0.06</v>
      </c>
      <c r="U66" s="92">
        <f>+Q66*T66</f>
        <v>5625000</v>
      </c>
      <c r="V66" s="92"/>
      <c r="W66" s="92"/>
      <c r="X66" s="92">
        <f>-W70</f>
        <v>-49000000</v>
      </c>
      <c r="Y66" s="92">
        <f>+S66+V66+W66-U66+X66</f>
        <v>39125000</v>
      </c>
      <c r="Z66" s="115">
        <f t="shared" ref="Z66" si="2">+Q66*10%</f>
        <v>9375000</v>
      </c>
    </row>
    <row r="67" spans="2:26">
      <c r="B67" s="146" t="s">
        <v>156</v>
      </c>
      <c r="C67" s="146"/>
      <c r="D67" s="146"/>
      <c r="E67" s="146"/>
      <c r="F67" s="146"/>
      <c r="G67" s="146"/>
      <c r="H67" s="17"/>
      <c r="I67" s="17">
        <f>SUM(I64:I65)</f>
        <v>3500000</v>
      </c>
      <c r="J67" s="17"/>
      <c r="K67" s="17">
        <f>SUM(K64:K65)</f>
        <v>3500000</v>
      </c>
      <c r="M67" s="68"/>
      <c r="P67" s="112" t="s">
        <v>200</v>
      </c>
      <c r="Q67" s="92">
        <f>150000000*O92</f>
        <v>30000000</v>
      </c>
      <c r="R67" s="92"/>
      <c r="S67" s="92">
        <f t="shared" ref="S67:S69" si="3">+Q67</f>
        <v>30000000</v>
      </c>
      <c r="T67" s="95">
        <v>0</v>
      </c>
      <c r="U67" s="92"/>
      <c r="V67" s="92"/>
      <c r="W67" s="92"/>
      <c r="X67" s="92"/>
      <c r="Y67" s="92">
        <f t="shared" ref="Y67:Y69" si="4">+S67+V67+W67-U67+X67</f>
        <v>30000000</v>
      </c>
      <c r="Z67" s="115">
        <f t="shared" si="1"/>
        <v>3000000</v>
      </c>
    </row>
    <row r="68" spans="2:26">
      <c r="B68" s="146" t="s">
        <v>91</v>
      </c>
      <c r="C68" s="146"/>
      <c r="D68" s="146"/>
      <c r="E68" s="146"/>
      <c r="F68" s="146"/>
      <c r="G68" s="146"/>
      <c r="H68" s="17"/>
      <c r="I68" s="17">
        <v>4000000</v>
      </c>
      <c r="J68" s="17"/>
      <c r="K68" s="17">
        <f t="shared" ref="K68:K70" si="5">SUM(G68:I68)</f>
        <v>4000000</v>
      </c>
      <c r="M68" s="68"/>
      <c r="P68" s="112" t="s">
        <v>98</v>
      </c>
      <c r="Q68" s="92">
        <f>+K99</f>
        <v>7500000</v>
      </c>
      <c r="R68" s="92"/>
      <c r="S68" s="92">
        <f t="shared" si="3"/>
        <v>7500000</v>
      </c>
      <c r="T68" s="95">
        <v>0.3</v>
      </c>
      <c r="U68" s="92">
        <f>+S68*T68</f>
        <v>2250000</v>
      </c>
      <c r="V68" s="92"/>
      <c r="W68" s="92"/>
      <c r="X68" s="92"/>
      <c r="Y68" s="92">
        <f t="shared" si="4"/>
        <v>5250000</v>
      </c>
      <c r="Z68" s="115">
        <f t="shared" si="1"/>
        <v>750000</v>
      </c>
    </row>
    <row r="69" spans="2:26">
      <c r="B69" s="146" t="s">
        <v>90</v>
      </c>
      <c r="C69" s="146"/>
      <c r="D69" s="146"/>
      <c r="E69" s="146"/>
      <c r="F69" s="146"/>
      <c r="G69" s="146"/>
      <c r="H69" s="17"/>
      <c r="I69" s="17">
        <f>-I68*0.35</f>
        <v>-1400000</v>
      </c>
      <c r="J69" s="17"/>
      <c r="K69" s="17">
        <f t="shared" si="5"/>
        <v>-1400000</v>
      </c>
      <c r="M69" s="68"/>
      <c r="P69" s="112" t="s">
        <v>226</v>
      </c>
      <c r="Q69" s="92"/>
      <c r="R69" s="92"/>
      <c r="S69" s="92">
        <f t="shared" si="3"/>
        <v>0</v>
      </c>
      <c r="T69" s="95">
        <v>0.35</v>
      </c>
      <c r="U69" s="92">
        <f>+S69*T69</f>
        <v>0</v>
      </c>
      <c r="V69" s="92"/>
      <c r="W69" s="92"/>
      <c r="X69" s="92"/>
      <c r="Y69" s="92">
        <f t="shared" si="4"/>
        <v>0</v>
      </c>
      <c r="Z69" s="115">
        <f t="shared" si="1"/>
        <v>0</v>
      </c>
    </row>
    <row r="70" spans="2:26" ht="16.5" thickBot="1">
      <c r="B70" s="146" t="s">
        <v>92</v>
      </c>
      <c r="C70" s="146"/>
      <c r="D70" s="146"/>
      <c r="E70" s="146"/>
      <c r="F70" s="146"/>
      <c r="G70" s="146"/>
      <c r="H70" s="17"/>
      <c r="I70" s="17">
        <f>-6100000+3900000</f>
        <v>-2200000</v>
      </c>
      <c r="J70" s="17"/>
      <c r="K70" s="17">
        <f t="shared" si="5"/>
        <v>-2200000</v>
      </c>
      <c r="M70" s="68"/>
      <c r="P70" s="116"/>
      <c r="Q70" s="117">
        <f>SUM(Q61:Q69)</f>
        <v>251500000</v>
      </c>
      <c r="R70" s="117">
        <f>SUM(R61:R69)</f>
        <v>-44100000</v>
      </c>
      <c r="S70" s="117">
        <f>SUM(S61:S69)</f>
        <v>207400000</v>
      </c>
      <c r="T70" s="118"/>
      <c r="U70" s="117">
        <f t="shared" ref="U70:Z70" si="6">SUM(U61:U69)</f>
        <v>8812500</v>
      </c>
      <c r="V70" s="117">
        <f t="shared" si="6"/>
        <v>-90000000</v>
      </c>
      <c r="W70" s="117">
        <f t="shared" si="6"/>
        <v>49000000</v>
      </c>
      <c r="X70" s="117">
        <f t="shared" si="6"/>
        <v>-49000000</v>
      </c>
      <c r="Y70" s="117">
        <f t="shared" si="6"/>
        <v>108587500</v>
      </c>
      <c r="Z70" s="119">
        <f t="shared" si="6"/>
        <v>20150000</v>
      </c>
    </row>
    <row r="71" spans="2:26" ht="16.5" thickBot="1">
      <c r="B71" s="146" t="s">
        <v>22</v>
      </c>
      <c r="C71" s="146"/>
      <c r="D71" s="146"/>
      <c r="E71" s="146"/>
      <c r="F71" s="146"/>
      <c r="G71" s="146"/>
      <c r="H71" s="17"/>
      <c r="I71" s="16">
        <f>SUM(I67:I70)</f>
        <v>3900000</v>
      </c>
      <c r="J71" s="17"/>
      <c r="K71" s="16">
        <f>SUM(K67:K70)</f>
        <v>3900000</v>
      </c>
      <c r="M71" s="68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2:26">
      <c r="G72" s="24"/>
      <c r="H72" s="17"/>
      <c r="I72" s="17"/>
      <c r="J72" s="17"/>
      <c r="K72" s="17"/>
      <c r="M72" s="68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2:26">
      <c r="G73" s="17"/>
      <c r="H73" s="17"/>
      <c r="I73" s="17"/>
      <c r="J73" s="17"/>
      <c r="K73" s="17"/>
      <c r="M73" s="68"/>
    </row>
    <row r="74" spans="2:26">
      <c r="B74" s="14" t="s">
        <v>24</v>
      </c>
      <c r="G74" s="17"/>
      <c r="H74" s="17"/>
      <c r="I74" s="17"/>
      <c r="J74" s="17"/>
      <c r="K74" s="17"/>
      <c r="M74" s="68"/>
    </row>
    <row r="75" spans="2:26" ht="16.5" thickBot="1">
      <c r="G75" s="17"/>
      <c r="H75" s="17"/>
      <c r="I75" s="17"/>
      <c r="J75" s="17"/>
      <c r="K75" s="17"/>
      <c r="M75" s="68"/>
    </row>
    <row r="76" spans="2:26">
      <c r="G76" s="17"/>
      <c r="H76" s="17"/>
      <c r="I76" s="17"/>
      <c r="J76" s="18"/>
      <c r="K76" s="18" t="s">
        <v>18</v>
      </c>
      <c r="M76" s="80"/>
      <c r="N76" s="81"/>
      <c r="O76" s="82"/>
      <c r="P76" s="83"/>
      <c r="Q76" s="83"/>
      <c r="R76" s="83"/>
      <c r="S76" s="84"/>
    </row>
    <row r="77" spans="2:26">
      <c r="G77" s="17"/>
      <c r="H77" s="17"/>
      <c r="I77" s="17"/>
      <c r="M77" s="85" t="s">
        <v>192</v>
      </c>
      <c r="N77" s="86"/>
      <c r="O77" s="87"/>
      <c r="P77" s="88" t="s">
        <v>196</v>
      </c>
      <c r="Q77" s="89"/>
      <c r="R77" s="89"/>
      <c r="S77" s="90"/>
    </row>
    <row r="78" spans="2:26">
      <c r="B78" s="146" t="s">
        <v>21</v>
      </c>
      <c r="C78" s="146"/>
      <c r="D78" s="146"/>
      <c r="E78" s="146"/>
      <c r="F78" s="146"/>
      <c r="G78" s="146"/>
      <c r="H78" s="146"/>
      <c r="I78" s="146"/>
      <c r="J78" s="17"/>
      <c r="K78" s="17">
        <v>50000000</v>
      </c>
      <c r="M78" s="85"/>
      <c r="N78" s="86"/>
      <c r="O78" s="87"/>
      <c r="P78" s="89"/>
      <c r="Q78" s="89"/>
      <c r="R78" s="89"/>
      <c r="S78" s="90"/>
    </row>
    <row r="79" spans="2:26">
      <c r="B79" s="146" t="s">
        <v>155</v>
      </c>
      <c r="C79" s="146"/>
      <c r="D79" s="146"/>
      <c r="E79" s="146"/>
      <c r="F79" s="146"/>
      <c r="G79" s="146"/>
      <c r="H79" s="146"/>
      <c r="I79" s="146"/>
      <c r="J79" s="17"/>
      <c r="K79" s="19">
        <f>-K78*3%*5</f>
        <v>-7500000</v>
      </c>
      <c r="M79" s="91">
        <v>41000000</v>
      </c>
      <c r="N79" s="86" t="s">
        <v>193</v>
      </c>
      <c r="O79" s="87"/>
      <c r="P79" s="92">
        <v>150000000</v>
      </c>
      <c r="Q79" s="89" t="s">
        <v>18</v>
      </c>
      <c r="R79" s="89"/>
      <c r="S79" s="90"/>
    </row>
    <row r="80" spans="2:26">
      <c r="B80" s="146" t="s">
        <v>156</v>
      </c>
      <c r="C80" s="146"/>
      <c r="D80" s="146"/>
      <c r="E80" s="146"/>
      <c r="F80" s="146"/>
      <c r="G80" s="146"/>
      <c r="H80" s="146"/>
      <c r="I80" s="146"/>
      <c r="J80" s="17"/>
      <c r="K80" s="17">
        <f>SUM(K78:K79)</f>
        <v>42500000</v>
      </c>
      <c r="M80" s="91">
        <v>-95000000</v>
      </c>
      <c r="N80" s="86" t="s">
        <v>194</v>
      </c>
      <c r="O80" s="87"/>
      <c r="P80" s="92">
        <f>+K99</f>
        <v>7500000</v>
      </c>
      <c r="Q80" s="89" t="s">
        <v>197</v>
      </c>
      <c r="R80" s="89"/>
      <c r="S80" s="90"/>
    </row>
    <row r="81" spans="2:19">
      <c r="B81" s="146" t="s">
        <v>90</v>
      </c>
      <c r="C81" s="146"/>
      <c r="D81" s="146"/>
      <c r="E81" s="146"/>
      <c r="F81" s="146"/>
      <c r="G81" s="146"/>
      <c r="H81" s="146"/>
      <c r="I81" s="146"/>
      <c r="J81" s="17"/>
      <c r="K81" s="17">
        <f>-K78*3%</f>
        <v>-1500000</v>
      </c>
      <c r="M81" s="91">
        <v>5000000</v>
      </c>
      <c r="N81" s="86" t="s">
        <v>195</v>
      </c>
      <c r="O81" s="87"/>
      <c r="P81" s="92">
        <f>+K100</f>
        <v>220000</v>
      </c>
      <c r="Q81" s="89" t="s">
        <v>28</v>
      </c>
      <c r="R81" s="89"/>
      <c r="S81" s="90"/>
    </row>
    <row r="82" spans="2:19" ht="16.5" thickBot="1">
      <c r="B82" s="146" t="s">
        <v>22</v>
      </c>
      <c r="C82" s="146"/>
      <c r="D82" s="146"/>
      <c r="E82" s="146"/>
      <c r="F82" s="146"/>
      <c r="G82" s="146"/>
      <c r="H82" s="146"/>
      <c r="I82" s="146"/>
      <c r="J82" s="17"/>
      <c r="K82" s="16">
        <f>SUM(K80:K81)</f>
        <v>41000000</v>
      </c>
      <c r="M82" s="93">
        <f>SUM(M79:M81)</f>
        <v>-49000000</v>
      </c>
      <c r="N82" s="86"/>
      <c r="O82" s="87"/>
      <c r="P82" s="92">
        <v>5000000</v>
      </c>
      <c r="Q82" s="89" t="s">
        <v>198</v>
      </c>
      <c r="R82" s="89"/>
      <c r="S82" s="90"/>
    </row>
    <row r="83" spans="2:19" ht="16.5" thickBot="1">
      <c r="G83" s="17"/>
      <c r="H83" s="17"/>
      <c r="I83" s="17"/>
      <c r="J83" s="17"/>
      <c r="K83" s="17"/>
      <c r="M83" s="85"/>
      <c r="N83" s="86"/>
      <c r="O83" s="87"/>
      <c r="P83" s="94">
        <f>SUM(P79:P82)</f>
        <v>162720000</v>
      </c>
      <c r="Q83" s="89"/>
      <c r="R83" s="89"/>
      <c r="S83" s="90"/>
    </row>
    <row r="84" spans="2:19" ht="15" customHeight="1">
      <c r="B84" s="14" t="s">
        <v>157</v>
      </c>
      <c r="M84" s="85"/>
      <c r="N84" s="86"/>
      <c r="O84" s="87"/>
      <c r="P84" s="92"/>
      <c r="Q84" s="89"/>
      <c r="R84" s="89"/>
      <c r="S84" s="90"/>
    </row>
    <row r="85" spans="2:19" ht="15" customHeight="1">
      <c r="B85" s="145" t="s">
        <v>158</v>
      </c>
      <c r="C85" s="145"/>
      <c r="D85" s="145"/>
      <c r="E85" s="145"/>
      <c r="F85" s="145"/>
      <c r="G85" s="145"/>
      <c r="H85" s="145"/>
      <c r="I85" s="145"/>
      <c r="J85" s="145"/>
      <c r="K85" s="145"/>
      <c r="M85" s="85"/>
      <c r="N85" s="86"/>
      <c r="O85" s="87"/>
      <c r="P85" s="92"/>
      <c r="Q85" s="89"/>
      <c r="R85" s="89"/>
      <c r="S85" s="90"/>
    </row>
    <row r="86" spans="2:19"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M86" s="85"/>
      <c r="N86" s="86"/>
      <c r="O86" s="87"/>
      <c r="P86" s="89"/>
      <c r="Q86" s="89"/>
      <c r="R86" s="89"/>
      <c r="S86" s="90"/>
    </row>
    <row r="87" spans="2:19">
      <c r="B87" s="145" t="s">
        <v>159</v>
      </c>
      <c r="C87" s="145"/>
      <c r="D87" s="145"/>
      <c r="E87" s="145"/>
      <c r="F87" s="145"/>
      <c r="G87" s="145"/>
      <c r="H87" s="145"/>
      <c r="I87" s="145"/>
      <c r="J87" s="145"/>
      <c r="K87" s="145"/>
      <c r="M87" s="85"/>
      <c r="N87" s="86"/>
      <c r="O87" s="87"/>
      <c r="P87" s="89"/>
      <c r="Q87" s="89"/>
      <c r="R87" s="89"/>
      <c r="S87" s="90"/>
    </row>
    <row r="88" spans="2:19"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M88" s="85" t="s">
        <v>224</v>
      </c>
      <c r="N88" s="86"/>
      <c r="O88" s="95">
        <v>0.75</v>
      </c>
      <c r="P88" s="89"/>
      <c r="Q88" s="89"/>
      <c r="R88" s="89"/>
      <c r="S88" s="90"/>
    </row>
    <row r="89" spans="2:19">
      <c r="B89" s="25"/>
      <c r="C89" s="25"/>
      <c r="D89" s="25"/>
      <c r="E89" s="25"/>
      <c r="F89" s="25"/>
      <c r="G89" s="25"/>
      <c r="H89" s="25"/>
      <c r="I89" s="25"/>
      <c r="J89" s="25"/>
      <c r="K89" s="25"/>
      <c r="M89" s="85" t="s">
        <v>225</v>
      </c>
      <c r="N89" s="86"/>
      <c r="O89" s="95">
        <v>0.25</v>
      </c>
      <c r="P89" s="89"/>
      <c r="Q89" s="89"/>
      <c r="R89" s="89"/>
      <c r="S89" s="90"/>
    </row>
    <row r="90" spans="2:19">
      <c r="B90" s="14" t="s">
        <v>25</v>
      </c>
      <c r="M90" s="85"/>
      <c r="N90" s="86"/>
      <c r="O90" s="87"/>
      <c r="P90" s="89"/>
      <c r="Q90" s="89"/>
      <c r="R90" s="89"/>
      <c r="S90" s="90"/>
    </row>
    <row r="91" spans="2:19">
      <c r="B91" s="146" t="s">
        <v>26</v>
      </c>
      <c r="C91" s="146"/>
      <c r="D91" s="146"/>
      <c r="E91" s="146"/>
      <c r="F91" s="146"/>
      <c r="G91" s="146"/>
      <c r="H91" s="146"/>
      <c r="I91" s="146"/>
      <c r="K91" s="17">
        <v>100000000</v>
      </c>
      <c r="L91" s="20"/>
      <c r="M91" s="85" t="s">
        <v>190</v>
      </c>
      <c r="N91" s="86"/>
      <c r="O91" s="95">
        <f>+K91/(K91+K92)</f>
        <v>0.8</v>
      </c>
      <c r="P91" s="89" t="s">
        <v>199</v>
      </c>
      <c r="Q91" s="89"/>
      <c r="R91" s="89"/>
      <c r="S91" s="90"/>
    </row>
    <row r="92" spans="2:19">
      <c r="B92" s="146" t="s">
        <v>27</v>
      </c>
      <c r="C92" s="146"/>
      <c r="D92" s="146"/>
      <c r="E92" s="146"/>
      <c r="F92" s="146"/>
      <c r="G92" s="146"/>
      <c r="H92" s="146"/>
      <c r="I92" s="146"/>
      <c r="K92" s="17">
        <v>25000000</v>
      </c>
      <c r="M92" s="85"/>
      <c r="N92" s="86"/>
      <c r="O92" s="95">
        <f>+K92/(K92+K91)</f>
        <v>0.2</v>
      </c>
      <c r="P92" s="89" t="s">
        <v>200</v>
      </c>
      <c r="Q92" s="89"/>
      <c r="R92" s="89"/>
      <c r="S92" s="90"/>
    </row>
    <row r="93" spans="2:19">
      <c r="B93" s="21"/>
      <c r="C93" s="21"/>
      <c r="D93" s="21"/>
      <c r="E93" s="21"/>
      <c r="F93" s="21"/>
      <c r="G93" s="21"/>
      <c r="H93" s="21"/>
      <c r="I93" s="21"/>
      <c r="K93" s="17"/>
      <c r="M93" s="85"/>
      <c r="N93" s="86"/>
      <c r="O93" s="87"/>
      <c r="P93" s="89"/>
      <c r="Q93" s="89"/>
      <c r="R93" s="89"/>
      <c r="S93" s="90"/>
    </row>
    <row r="94" spans="2:19" ht="16.5" thickBot="1">
      <c r="B94" s="145" t="s">
        <v>30</v>
      </c>
      <c r="C94" s="145"/>
      <c r="D94" s="145"/>
      <c r="E94" s="145"/>
      <c r="F94" s="145"/>
      <c r="G94" s="145"/>
      <c r="H94" s="145"/>
      <c r="I94" s="145"/>
      <c r="J94" s="145"/>
      <c r="K94" s="145"/>
      <c r="M94" s="96" t="s">
        <v>191</v>
      </c>
      <c r="N94" s="97"/>
      <c r="O94" s="98"/>
      <c r="P94" s="99"/>
      <c r="Q94" s="99"/>
      <c r="R94" s="99"/>
      <c r="S94" s="100"/>
    </row>
    <row r="95" spans="2:19"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M95" s="68"/>
    </row>
    <row r="96" spans="2:19">
      <c r="K96" s="17"/>
      <c r="M96" s="68"/>
    </row>
    <row r="97" spans="1:13">
      <c r="B97" s="14" t="s">
        <v>137</v>
      </c>
      <c r="M97" s="68"/>
    </row>
    <row r="98" spans="1:13">
      <c r="M98" s="68"/>
    </row>
    <row r="99" spans="1:13">
      <c r="B99" s="146" t="s">
        <v>98</v>
      </c>
      <c r="C99" s="146"/>
      <c r="D99" s="146"/>
      <c r="E99" s="146"/>
      <c r="F99" s="146"/>
      <c r="G99" s="146"/>
      <c r="H99" s="146"/>
      <c r="I99" s="146"/>
      <c r="K99" s="17">
        <v>7500000</v>
      </c>
      <c r="M99" s="68"/>
    </row>
    <row r="100" spans="1:13">
      <c r="B100" s="146" t="s">
        <v>28</v>
      </c>
      <c r="C100" s="146"/>
      <c r="D100" s="146"/>
      <c r="E100" s="146"/>
      <c r="F100" s="146"/>
      <c r="G100" s="146"/>
      <c r="H100" s="146"/>
      <c r="I100" s="146"/>
      <c r="K100" s="17">
        <v>220000</v>
      </c>
      <c r="M100" s="68"/>
    </row>
    <row r="101" spans="1:13">
      <c r="K101" s="17"/>
      <c r="M101" s="68"/>
    </row>
    <row r="102" spans="1:13">
      <c r="B102" s="145" t="s">
        <v>93</v>
      </c>
      <c r="C102" s="145"/>
      <c r="D102" s="145"/>
      <c r="E102" s="145"/>
      <c r="F102" s="145"/>
      <c r="G102" s="145"/>
      <c r="H102" s="145"/>
      <c r="I102" s="145"/>
      <c r="J102" s="145"/>
      <c r="K102" s="145"/>
      <c r="M102" s="68"/>
    </row>
    <row r="103" spans="1:13"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M103" s="68"/>
    </row>
    <row r="104" spans="1:13" ht="16.5" thickBot="1">
      <c r="M104" s="68"/>
    </row>
    <row r="105" spans="1:13">
      <c r="A105" s="1" t="s">
        <v>29</v>
      </c>
      <c r="B105" s="145" t="s">
        <v>160</v>
      </c>
      <c r="C105" s="145"/>
      <c r="D105" s="145"/>
      <c r="E105" s="145"/>
      <c r="F105" s="145"/>
      <c r="G105" s="145"/>
      <c r="H105" s="145"/>
      <c r="I105" s="145"/>
      <c r="J105" s="145"/>
      <c r="K105" s="145"/>
      <c r="M105" s="101">
        <f>10000*240</f>
        <v>2400000</v>
      </c>
    </row>
    <row r="106" spans="1:13"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M106" s="102">
        <v>700000</v>
      </c>
    </row>
    <row r="107" spans="1:13" ht="16.5" thickBot="1"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M107" s="103">
        <f>+M105-M106</f>
        <v>1700000</v>
      </c>
    </row>
    <row r="108" spans="1:13"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M108" s="68"/>
    </row>
    <row r="109" spans="1:13">
      <c r="M109" s="68"/>
    </row>
    <row r="110" spans="1:13">
      <c r="A110" s="1" t="s">
        <v>31</v>
      </c>
      <c r="B110" s="14" t="s">
        <v>161</v>
      </c>
      <c r="M110" s="68"/>
    </row>
    <row r="111" spans="1:13" ht="16.5" thickBot="1">
      <c r="M111" s="68"/>
    </row>
    <row r="112" spans="1:13">
      <c r="G112" s="18"/>
      <c r="H112" s="18"/>
      <c r="I112" s="18" t="s">
        <v>33</v>
      </c>
      <c r="J112" s="18"/>
      <c r="K112" s="18" t="s">
        <v>34</v>
      </c>
      <c r="M112" s="74" t="s">
        <v>189</v>
      </c>
    </row>
    <row r="113" spans="1:16">
      <c r="B113" s="146" t="s">
        <v>32</v>
      </c>
      <c r="C113" s="146"/>
      <c r="D113" s="146"/>
      <c r="E113" s="146"/>
      <c r="F113" s="146"/>
      <c r="G113" s="146"/>
      <c r="H113" s="17"/>
      <c r="I113" s="17">
        <v>850000</v>
      </c>
      <c r="J113" s="17"/>
      <c r="K113" s="17">
        <v>600000</v>
      </c>
      <c r="M113" s="104">
        <f>+I113-K113</f>
        <v>250000</v>
      </c>
    </row>
    <row r="114" spans="1:16">
      <c r="B114" s="146" t="s">
        <v>35</v>
      </c>
      <c r="C114" s="146"/>
      <c r="D114" s="146"/>
      <c r="E114" s="146"/>
      <c r="F114" s="146"/>
      <c r="G114" s="146"/>
      <c r="H114" s="17"/>
      <c r="I114" s="17">
        <v>670000</v>
      </c>
      <c r="J114" s="17"/>
      <c r="K114" s="17">
        <v>800000</v>
      </c>
      <c r="M114" s="104"/>
    </row>
    <row r="115" spans="1:16">
      <c r="B115" s="146" t="s">
        <v>36</v>
      </c>
      <c r="C115" s="146"/>
      <c r="D115" s="146"/>
      <c r="E115" s="146"/>
      <c r="F115" s="146"/>
      <c r="G115" s="146"/>
      <c r="H115" s="17"/>
      <c r="I115" s="17">
        <v>1200000</v>
      </c>
      <c r="J115" s="17"/>
      <c r="K115" s="17">
        <v>800000</v>
      </c>
      <c r="M115" s="104">
        <f>+I115-K115</f>
        <v>400000</v>
      </c>
    </row>
    <row r="116" spans="1:16" ht="16.5" thickBot="1">
      <c r="M116" s="105">
        <f>SUM(M113:M115)</f>
        <v>650000</v>
      </c>
    </row>
    <row r="117" spans="1:16">
      <c r="A117" s="1" t="s">
        <v>37</v>
      </c>
      <c r="B117" s="145" t="s">
        <v>38</v>
      </c>
      <c r="C117" s="145"/>
      <c r="D117" s="145"/>
      <c r="E117" s="145"/>
      <c r="F117" s="145"/>
      <c r="G117" s="145"/>
      <c r="H117" s="145"/>
      <c r="I117" s="145"/>
      <c r="J117" s="145"/>
      <c r="K117" s="145"/>
      <c r="M117" s="68"/>
    </row>
    <row r="118" spans="1:16"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M118" s="68" t="s">
        <v>203</v>
      </c>
    </row>
    <row r="119" spans="1:16">
      <c r="M119" s="68"/>
    </row>
    <row r="120" spans="1:16">
      <c r="A120" s="1" t="s">
        <v>39</v>
      </c>
      <c r="B120" s="145" t="s">
        <v>40</v>
      </c>
      <c r="C120" s="145"/>
      <c r="D120" s="145"/>
      <c r="E120" s="145"/>
      <c r="F120" s="145"/>
      <c r="G120" s="145"/>
      <c r="H120" s="145"/>
      <c r="I120" s="145"/>
      <c r="J120" s="145"/>
      <c r="K120" s="145"/>
      <c r="M120" s="79" t="s">
        <v>204</v>
      </c>
      <c r="N120" s="108"/>
    </row>
    <row r="121" spans="1:16"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M121" s="68"/>
    </row>
    <row r="122" spans="1:16">
      <c r="M122" s="68"/>
    </row>
    <row r="123" spans="1:16">
      <c r="A123" s="1" t="s">
        <v>41</v>
      </c>
      <c r="B123" s="14" t="s">
        <v>162</v>
      </c>
      <c r="M123" s="68"/>
    </row>
    <row r="124" spans="1:16">
      <c r="A124" s="1"/>
      <c r="I124" s="18" t="s">
        <v>42</v>
      </c>
      <c r="J124" s="18"/>
      <c r="K124" s="18" t="s">
        <v>43</v>
      </c>
      <c r="M124" s="73" t="s">
        <v>205</v>
      </c>
      <c r="P124" s="73" t="s">
        <v>206</v>
      </c>
    </row>
    <row r="125" spans="1:16">
      <c r="B125" s="146" t="s">
        <v>163</v>
      </c>
      <c r="C125" s="146"/>
      <c r="D125" s="146"/>
      <c r="E125" s="146"/>
      <c r="F125" s="146"/>
      <c r="G125" s="146"/>
      <c r="I125" s="17">
        <v>900000</v>
      </c>
      <c r="M125" s="17">
        <f>-+I125/3</f>
        <v>-300000</v>
      </c>
      <c r="P125" s="106">
        <f>+M125</f>
        <v>-300000</v>
      </c>
    </row>
    <row r="126" spans="1:16">
      <c r="B126" s="146" t="s">
        <v>164</v>
      </c>
      <c r="C126" s="146"/>
      <c r="D126" s="146"/>
      <c r="E126" s="146"/>
      <c r="F126" s="146"/>
      <c r="G126" s="146"/>
      <c r="K126" s="17">
        <v>450000</v>
      </c>
      <c r="M126" s="17">
        <f>+K126/3*2</f>
        <v>300000</v>
      </c>
      <c r="P126" s="106">
        <f>+M126/2</f>
        <v>150000</v>
      </c>
    </row>
    <row r="127" spans="1:16">
      <c r="B127" s="21"/>
      <c r="C127" s="21"/>
      <c r="D127" s="21"/>
      <c r="E127" s="21"/>
      <c r="F127" s="21"/>
      <c r="G127" s="21"/>
      <c r="K127" s="17"/>
      <c r="M127" s="68"/>
      <c r="P127" s="107">
        <f>SUM(P125:P126)</f>
        <v>-150000</v>
      </c>
    </row>
    <row r="128" spans="1:16">
      <c r="A128" s="1" t="s">
        <v>101</v>
      </c>
      <c r="B128" s="145" t="s">
        <v>165</v>
      </c>
      <c r="C128" s="145"/>
      <c r="D128" s="145"/>
      <c r="E128" s="145"/>
      <c r="F128" s="145"/>
      <c r="G128" s="145"/>
      <c r="H128" s="145"/>
      <c r="I128" s="145"/>
      <c r="J128" s="145"/>
      <c r="K128" s="145"/>
      <c r="M128" s="68"/>
    </row>
    <row r="129" spans="1:13"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M129" s="79" t="s">
        <v>202</v>
      </c>
    </row>
    <row r="130" spans="1:13"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M130" s="68"/>
    </row>
    <row r="131" spans="1:13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M131" s="68"/>
    </row>
    <row r="132" spans="1:13">
      <c r="B132" s="64"/>
      <c r="C132" s="64"/>
      <c r="D132" s="64"/>
      <c r="E132" s="64"/>
      <c r="F132" s="64"/>
      <c r="G132" s="64"/>
      <c r="H132" s="64"/>
      <c r="I132" s="64"/>
      <c r="J132" s="64"/>
      <c r="K132" s="64"/>
    </row>
    <row r="133" spans="1:13">
      <c r="B133" s="21"/>
      <c r="C133" s="21"/>
      <c r="D133" s="21"/>
      <c r="E133" s="21"/>
      <c r="F133" s="21"/>
      <c r="G133" s="21"/>
      <c r="K133" s="17"/>
    </row>
    <row r="134" spans="1:13">
      <c r="A134" s="147"/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</row>
    <row r="135" spans="1:13">
      <c r="A135" s="147"/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</row>
    <row r="136" spans="1:13">
      <c r="A136" s="147"/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</row>
    <row r="137" spans="1:13">
      <c r="B137" s="21"/>
      <c r="C137" s="21"/>
      <c r="D137" s="21"/>
      <c r="E137" s="21"/>
      <c r="F137" s="21"/>
      <c r="G137" s="21"/>
      <c r="K137" s="17"/>
    </row>
    <row r="138" spans="1:13">
      <c r="B138" s="21"/>
      <c r="C138" s="21"/>
      <c r="D138" s="21"/>
      <c r="E138" s="21"/>
      <c r="F138" s="21"/>
      <c r="G138" s="21"/>
      <c r="K138" s="17"/>
    </row>
    <row r="139" spans="1:13">
      <c r="B139" s="21"/>
      <c r="C139" s="21"/>
      <c r="D139" s="21"/>
      <c r="E139" s="21"/>
      <c r="F139" s="21"/>
      <c r="G139" s="21"/>
      <c r="K139" s="17"/>
    </row>
  </sheetData>
  <mergeCells count="48">
    <mergeCell ref="B31:H31"/>
    <mergeCell ref="B64:G64"/>
    <mergeCell ref="B65:G65"/>
    <mergeCell ref="B67:G67"/>
    <mergeCell ref="B68:G68"/>
    <mergeCell ref="B53:I53"/>
    <mergeCell ref="B54:I54"/>
    <mergeCell ref="B128:K129"/>
    <mergeCell ref="B126:G126"/>
    <mergeCell ref="B117:K118"/>
    <mergeCell ref="B120:K121"/>
    <mergeCell ref="B125:G125"/>
    <mergeCell ref="B113:G113"/>
    <mergeCell ref="B114:G114"/>
    <mergeCell ref="B115:G115"/>
    <mergeCell ref="B99:I99"/>
    <mergeCell ref="B100:I100"/>
    <mergeCell ref="B102:K103"/>
    <mergeCell ref="B80:I80"/>
    <mergeCell ref="B81:I81"/>
    <mergeCell ref="B82:I82"/>
    <mergeCell ref="B94:K95"/>
    <mergeCell ref="B105:K108"/>
    <mergeCell ref="B85:K86"/>
    <mergeCell ref="B87:K88"/>
    <mergeCell ref="B91:I91"/>
    <mergeCell ref="B92:I92"/>
    <mergeCell ref="B69:G69"/>
    <mergeCell ref="B70:G70"/>
    <mergeCell ref="B71:G71"/>
    <mergeCell ref="A134:K136"/>
    <mergeCell ref="B18:H18"/>
    <mergeCell ref="B19:H19"/>
    <mergeCell ref="B29:H29"/>
    <mergeCell ref="B36:K38"/>
    <mergeCell ref="B41:K42"/>
    <mergeCell ref="B30:H30"/>
    <mergeCell ref="B44:I44"/>
    <mergeCell ref="B45:I45"/>
    <mergeCell ref="B47:K48"/>
    <mergeCell ref="B52:I52"/>
    <mergeCell ref="B78:I78"/>
    <mergeCell ref="B79:I79"/>
    <mergeCell ref="A3:K4"/>
    <mergeCell ref="A6:K8"/>
    <mergeCell ref="B11:K12"/>
    <mergeCell ref="B16:H16"/>
    <mergeCell ref="B17:H17"/>
  </mergeCells>
  <pageMargins left="0.7" right="0.7" top="0.75" bottom="0.75" header="0.3" footer="0.3"/>
  <pageSetup paperSize="9" orientation="portrait" r:id="rId1"/>
  <rowBreaks count="2" manualBreakCount="2">
    <brk id="49" max="16383" man="1"/>
    <brk id="10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A120"/>
  <sheetViews>
    <sheetView topLeftCell="A106" zoomScaleNormal="100" zoomScaleSheetLayoutView="85" workbookViewId="0">
      <selection activeCell="K111" sqref="K111"/>
    </sheetView>
  </sheetViews>
  <sheetFormatPr defaultColWidth="11.42578125" defaultRowHeight="12.95" customHeight="1"/>
  <cols>
    <col min="1" max="1" width="2.7109375" style="27" customWidth="1"/>
    <col min="2" max="2" width="17.5703125" style="27" customWidth="1"/>
    <col min="3" max="3" width="8.28515625" style="27" customWidth="1"/>
    <col min="4" max="4" width="0.85546875" style="27" customWidth="1"/>
    <col min="5" max="5" width="3.42578125" style="27" customWidth="1"/>
    <col min="6" max="6" width="0.85546875" style="27" customWidth="1"/>
    <col min="7" max="7" width="7.140625" style="27" customWidth="1"/>
    <col min="8" max="8" width="1" style="27" customWidth="1"/>
    <col min="9" max="9" width="5" style="28" customWidth="1"/>
    <col min="10" max="10" width="1" style="29" customWidth="1"/>
    <col min="11" max="11" width="16" style="29" customWidth="1"/>
    <col min="12" max="12" width="0.85546875" style="29" customWidth="1"/>
    <col min="13" max="13" width="16" style="29" customWidth="1"/>
    <col min="14" max="14" width="1" style="27" hidden="1" customWidth="1"/>
    <col min="15" max="15" width="12.42578125" style="27" bestFit="1" customWidth="1"/>
    <col min="16" max="17" width="11.42578125" style="27"/>
    <col min="18" max="18" width="21.7109375" style="27" customWidth="1"/>
    <col min="19" max="19" width="14.7109375" style="27" customWidth="1"/>
    <col min="20" max="20" width="0.85546875" style="27" customWidth="1"/>
    <col min="21" max="21" width="14.7109375" style="27" customWidth="1"/>
    <col min="22" max="22" width="0.85546875" style="27" customWidth="1"/>
    <col min="23" max="23" width="14.7109375" style="27" customWidth="1"/>
    <col min="24" max="24" width="0.85546875" style="27" customWidth="1"/>
    <col min="25" max="25" width="14.7109375" style="27" customWidth="1"/>
    <col min="26" max="26" width="0.85546875" style="27" customWidth="1"/>
    <col min="27" max="27" width="14.7109375" style="27" customWidth="1"/>
    <col min="28" max="16384" width="11.42578125" style="27"/>
  </cols>
  <sheetData>
    <row r="1" spans="1:16" ht="24" customHeight="1">
      <c r="A1" s="26" t="s">
        <v>166</v>
      </c>
    </row>
    <row r="2" spans="1:16" ht="48.75" customHeight="1">
      <c r="A2" s="155" t="s">
        <v>44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16" ht="12" customHeight="1"/>
    <row r="4" spans="1:16" ht="12" customHeight="1"/>
    <row r="5" spans="1:16" ht="15" customHeight="1">
      <c r="G5" s="28"/>
      <c r="I5" s="30"/>
      <c r="J5" s="31"/>
      <c r="K5" s="32" t="s">
        <v>45</v>
      </c>
      <c r="L5" s="32"/>
      <c r="M5" s="32" t="s">
        <v>46</v>
      </c>
    </row>
    <row r="6" spans="1:16" ht="15" customHeight="1">
      <c r="A6" s="26" t="s">
        <v>47</v>
      </c>
      <c r="G6" s="28"/>
    </row>
    <row r="7" spans="1:16" ht="15" customHeight="1">
      <c r="A7" s="156" t="s">
        <v>82</v>
      </c>
      <c r="B7" s="156"/>
      <c r="C7" s="156"/>
      <c r="D7" s="156"/>
      <c r="E7" s="156"/>
      <c r="F7" s="156"/>
      <c r="G7" s="156"/>
      <c r="H7" s="26"/>
      <c r="I7" s="33"/>
      <c r="J7" s="26"/>
      <c r="K7" s="34">
        <v>1410000000</v>
      </c>
      <c r="M7" s="34">
        <v>1350000000</v>
      </c>
    </row>
    <row r="8" spans="1:16" ht="15" customHeight="1">
      <c r="A8" s="156" t="s">
        <v>84</v>
      </c>
      <c r="B8" s="156"/>
      <c r="C8" s="156"/>
      <c r="D8" s="156"/>
      <c r="E8" s="156"/>
      <c r="F8" s="156"/>
      <c r="G8" s="156"/>
      <c r="H8" s="26"/>
      <c r="I8" s="33"/>
      <c r="J8" s="26"/>
      <c r="K8" s="35">
        <v>6580000</v>
      </c>
      <c r="L8" s="36"/>
      <c r="M8" s="37">
        <v>0</v>
      </c>
      <c r="P8" s="27" t="s">
        <v>202</v>
      </c>
    </row>
    <row r="9" spans="1:16" ht="15" customHeight="1">
      <c r="A9" s="38"/>
      <c r="B9" s="39"/>
      <c r="C9" s="39"/>
      <c r="D9" s="39"/>
      <c r="E9" s="39"/>
      <c r="F9" s="39"/>
      <c r="G9" s="28"/>
      <c r="K9" s="40">
        <f>SUM(K7:K8)</f>
        <v>1416580000</v>
      </c>
      <c r="L9" s="36"/>
      <c r="M9" s="40">
        <f>SUM(M7:M8)</f>
        <v>1350000000</v>
      </c>
    </row>
    <row r="10" spans="1:16" ht="15" customHeight="1">
      <c r="A10" s="38"/>
      <c r="B10" s="39"/>
      <c r="C10" s="39"/>
      <c r="D10" s="39"/>
      <c r="E10" s="39"/>
      <c r="F10" s="39"/>
      <c r="G10" s="28"/>
      <c r="K10" s="35"/>
      <c r="L10" s="36"/>
      <c r="M10" s="35"/>
    </row>
    <row r="11" spans="1:16" ht="15" customHeight="1">
      <c r="A11" s="26" t="s">
        <v>48</v>
      </c>
      <c r="B11" s="39"/>
      <c r="C11" s="39"/>
      <c r="D11" s="39"/>
      <c r="E11" s="39"/>
      <c r="F11" s="39"/>
      <c r="G11" s="28"/>
    </row>
    <row r="12" spans="1:16" ht="15" customHeight="1">
      <c r="A12" s="156" t="s">
        <v>83</v>
      </c>
      <c r="B12" s="156"/>
      <c r="C12" s="156"/>
      <c r="D12" s="156"/>
      <c r="E12" s="156"/>
      <c r="F12" s="156"/>
      <c r="G12" s="156"/>
      <c r="H12" s="26"/>
      <c r="I12" s="33"/>
      <c r="J12" s="26"/>
      <c r="K12" s="34">
        <v>875000000</v>
      </c>
      <c r="L12" s="34"/>
      <c r="M12" s="34">
        <v>750000000</v>
      </c>
    </row>
    <row r="13" spans="1:16" ht="15" customHeight="1">
      <c r="A13" s="156" t="s">
        <v>49</v>
      </c>
      <c r="B13" s="156"/>
      <c r="C13" s="156"/>
      <c r="D13" s="156"/>
      <c r="E13" s="156"/>
      <c r="F13" s="156"/>
      <c r="G13" s="156"/>
      <c r="H13" s="26"/>
      <c r="I13" s="33"/>
      <c r="J13" s="26"/>
      <c r="K13" s="34">
        <v>300000000</v>
      </c>
      <c r="L13" s="34"/>
      <c r="M13" s="34">
        <v>280000000</v>
      </c>
    </row>
    <row r="14" spans="1:16" ht="15" customHeight="1">
      <c r="A14" s="156" t="s">
        <v>50</v>
      </c>
      <c r="B14" s="156"/>
      <c r="C14" s="156"/>
      <c r="D14" s="156"/>
      <c r="E14" s="156"/>
      <c r="F14" s="156"/>
      <c r="G14" s="156"/>
      <c r="H14" s="26"/>
      <c r="I14" s="33"/>
      <c r="J14" s="26"/>
      <c r="K14" s="34">
        <v>115000000</v>
      </c>
      <c r="L14" s="34"/>
      <c r="M14" s="34">
        <v>110000000</v>
      </c>
    </row>
    <row r="15" spans="1:16" s="41" customFormat="1" ht="15" customHeight="1">
      <c r="A15" s="159" t="s">
        <v>51</v>
      </c>
      <c r="B15" s="159"/>
      <c r="C15" s="159"/>
      <c r="D15" s="159"/>
      <c r="E15" s="159"/>
      <c r="F15" s="159"/>
      <c r="G15" s="159"/>
      <c r="I15" s="42"/>
      <c r="K15" s="37">
        <f>+M119</f>
        <v>14799000</v>
      </c>
      <c r="L15" s="36"/>
      <c r="M15" s="37">
        <v>7500000</v>
      </c>
    </row>
    <row r="16" spans="1:16" ht="15" customHeight="1">
      <c r="A16" s="39"/>
      <c r="B16" s="39"/>
      <c r="C16" s="39"/>
      <c r="D16" s="39"/>
      <c r="E16" s="39"/>
      <c r="F16" s="39"/>
      <c r="G16" s="28"/>
      <c r="K16" s="40">
        <f>SUM(K12:K15)</f>
        <v>1304799000</v>
      </c>
      <c r="L16" s="36"/>
      <c r="M16" s="40">
        <f>SUM(M12:M15)</f>
        <v>1147500000</v>
      </c>
    </row>
    <row r="17" spans="1:16" ht="15" customHeight="1">
      <c r="A17" s="39"/>
      <c r="B17" s="43"/>
      <c r="C17" s="43"/>
      <c r="D17" s="43"/>
      <c r="E17" s="43"/>
      <c r="F17" s="43"/>
      <c r="G17" s="28"/>
      <c r="K17" s="34"/>
      <c r="M17" s="34"/>
    </row>
    <row r="18" spans="1:16" ht="15" customHeight="1">
      <c r="A18" s="160" t="s">
        <v>52</v>
      </c>
      <c r="B18" s="160"/>
      <c r="C18" s="160"/>
      <c r="D18" s="160"/>
      <c r="E18" s="160"/>
      <c r="F18" s="160"/>
      <c r="G18" s="160"/>
      <c r="I18" s="27"/>
      <c r="J18" s="27"/>
      <c r="K18" s="29">
        <f>+K9-K16</f>
        <v>111781000</v>
      </c>
      <c r="M18" s="29">
        <f>+M9-M16</f>
        <v>202500000</v>
      </c>
    </row>
    <row r="19" spans="1:16" ht="15" customHeight="1">
      <c r="A19" s="39"/>
      <c r="B19" s="39"/>
      <c r="C19" s="39"/>
      <c r="D19" s="39"/>
      <c r="E19" s="39"/>
      <c r="F19" s="39"/>
      <c r="G19" s="28"/>
    </row>
    <row r="20" spans="1:16" ht="15" customHeight="1">
      <c r="A20" s="26" t="s">
        <v>53</v>
      </c>
      <c r="B20" s="39"/>
      <c r="C20" s="39"/>
      <c r="D20" s="39"/>
      <c r="E20" s="39"/>
      <c r="F20" s="39"/>
      <c r="G20" s="28"/>
    </row>
    <row r="21" spans="1:16" ht="15" customHeight="1">
      <c r="A21" s="156" t="s">
        <v>54</v>
      </c>
      <c r="B21" s="156"/>
      <c r="C21" s="156"/>
      <c r="D21" s="156"/>
      <c r="E21" s="156"/>
      <c r="F21" s="156"/>
      <c r="G21" s="156"/>
      <c r="H21" s="26"/>
      <c r="I21" s="26"/>
      <c r="J21" s="26"/>
      <c r="K21" s="34">
        <v>5500000</v>
      </c>
      <c r="L21" s="34"/>
      <c r="M21" s="34">
        <v>7500000</v>
      </c>
    </row>
    <row r="22" spans="1:16" ht="15" customHeight="1">
      <c r="A22" s="156" t="s">
        <v>55</v>
      </c>
      <c r="B22" s="156"/>
      <c r="C22" s="156"/>
      <c r="D22" s="156"/>
      <c r="E22" s="156"/>
      <c r="F22" s="156"/>
      <c r="G22" s="156"/>
      <c r="H22" s="26"/>
      <c r="I22" s="26"/>
      <c r="J22" s="26"/>
      <c r="K22" s="34">
        <v>-33850000</v>
      </c>
      <c r="L22" s="34"/>
      <c r="M22" s="34">
        <v>-29000000</v>
      </c>
    </row>
    <row r="23" spans="1:16" ht="15" customHeight="1">
      <c r="A23" s="156" t="s">
        <v>89</v>
      </c>
      <c r="B23" s="156"/>
      <c r="C23" s="156"/>
      <c r="D23" s="156"/>
      <c r="E23" s="156"/>
      <c r="F23" s="156"/>
      <c r="G23" s="156"/>
      <c r="H23" s="26"/>
      <c r="I23" s="26"/>
      <c r="J23" s="26"/>
      <c r="K23" s="34">
        <v>13870000</v>
      </c>
      <c r="L23" s="34"/>
      <c r="M23" s="34">
        <v>8500000</v>
      </c>
      <c r="P23" s="27" t="s">
        <v>202</v>
      </c>
    </row>
    <row r="24" spans="1:16" ht="15" customHeight="1">
      <c r="A24" s="156" t="s">
        <v>56</v>
      </c>
      <c r="B24" s="156"/>
      <c r="C24" s="156"/>
      <c r="D24" s="156"/>
      <c r="E24" s="156"/>
      <c r="F24" s="156"/>
      <c r="G24" s="156"/>
      <c r="H24" s="26"/>
      <c r="I24" s="26"/>
      <c r="J24" s="26"/>
      <c r="K24" s="34">
        <v>-1200000</v>
      </c>
      <c r="L24" s="34"/>
      <c r="M24" s="34">
        <v>450000</v>
      </c>
      <c r="P24" s="27" t="s">
        <v>201</v>
      </c>
    </row>
    <row r="25" spans="1:16" ht="15" customHeight="1">
      <c r="A25" s="39"/>
      <c r="B25" s="39"/>
      <c r="C25" s="39"/>
      <c r="D25" s="39"/>
      <c r="E25" s="39"/>
      <c r="F25" s="39"/>
      <c r="G25" s="28"/>
      <c r="K25" s="40">
        <f>SUM(K21:K24)</f>
        <v>-15680000</v>
      </c>
      <c r="L25" s="36"/>
      <c r="M25" s="40">
        <f>SUM(M21:M24)</f>
        <v>-12550000</v>
      </c>
    </row>
    <row r="26" spans="1:16" ht="15" customHeight="1">
      <c r="A26" s="39"/>
      <c r="B26" s="39"/>
      <c r="C26" s="39"/>
      <c r="D26" s="39"/>
      <c r="E26" s="39"/>
      <c r="F26" s="39"/>
      <c r="G26" s="28"/>
      <c r="K26" s="35"/>
      <c r="L26" s="36"/>
      <c r="M26" s="35"/>
    </row>
    <row r="27" spans="1:16" ht="15" customHeight="1">
      <c r="A27" s="156" t="s">
        <v>57</v>
      </c>
      <c r="B27" s="156"/>
      <c r="C27" s="156"/>
      <c r="D27" s="156"/>
      <c r="E27" s="156"/>
      <c r="F27" s="156"/>
      <c r="G27" s="156"/>
      <c r="K27" s="34">
        <f>+K25+K18</f>
        <v>96101000</v>
      </c>
      <c r="L27" s="34"/>
      <c r="M27" s="34">
        <f>+M25+M18</f>
        <v>189950000</v>
      </c>
    </row>
    <row r="28" spans="1:16" ht="15" customHeight="1">
      <c r="A28" s="39"/>
      <c r="B28" s="39"/>
      <c r="C28" s="39"/>
      <c r="D28" s="39"/>
      <c r="E28" s="39"/>
      <c r="F28" s="39"/>
      <c r="G28" s="28"/>
      <c r="K28" s="34"/>
      <c r="L28" s="34"/>
      <c r="M28" s="34"/>
    </row>
    <row r="29" spans="1:16" ht="15" customHeight="1">
      <c r="A29" s="156" t="s">
        <v>58</v>
      </c>
      <c r="B29" s="156"/>
      <c r="C29" s="156"/>
      <c r="D29" s="156"/>
      <c r="E29" s="156"/>
      <c r="F29" s="156"/>
      <c r="G29" s="156"/>
      <c r="I29" s="42"/>
      <c r="K29" s="44"/>
      <c r="L29" s="34"/>
      <c r="M29" s="44">
        <f>-M27*0.2</f>
        <v>-37990000</v>
      </c>
    </row>
    <row r="30" spans="1:16" ht="15" customHeight="1">
      <c r="A30" s="39"/>
      <c r="B30" s="39"/>
      <c r="C30" s="39"/>
      <c r="D30" s="39"/>
      <c r="E30" s="39"/>
      <c r="F30" s="39"/>
      <c r="G30" s="28"/>
      <c r="K30" s="34"/>
      <c r="L30" s="34"/>
      <c r="M30" s="34"/>
    </row>
    <row r="31" spans="1:16" s="41" customFormat="1" ht="15" customHeight="1">
      <c r="A31" s="163" t="s">
        <v>167</v>
      </c>
      <c r="B31" s="163"/>
      <c r="C31" s="163"/>
      <c r="D31" s="163"/>
      <c r="E31" s="163"/>
      <c r="F31" s="163"/>
      <c r="G31" s="163"/>
      <c r="I31" s="42"/>
      <c r="K31" s="37">
        <f>+K27+K29</f>
        <v>96101000</v>
      </c>
      <c r="L31" s="36"/>
      <c r="M31" s="37">
        <f>+M27+M29</f>
        <v>151960000</v>
      </c>
    </row>
    <row r="32" spans="1:16" ht="2.25" customHeight="1">
      <c r="I32" s="27"/>
      <c r="K32" s="40"/>
      <c r="M32" s="40"/>
    </row>
    <row r="33" spans="1:27" ht="15" customHeight="1">
      <c r="I33" s="27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</row>
    <row r="34" spans="1:27" ht="12.95" customHeight="1"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</row>
    <row r="35" spans="1:27" ht="24" customHeight="1">
      <c r="A35" s="26" t="s">
        <v>166</v>
      </c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</row>
    <row r="36" spans="1:27" ht="48.75" customHeight="1">
      <c r="A36" s="155" t="s">
        <v>168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</row>
    <row r="37" spans="1:27" ht="12" customHeight="1">
      <c r="I37" s="33"/>
      <c r="J37" s="27"/>
      <c r="K37" s="27"/>
      <c r="L37" s="27"/>
      <c r="M37" s="27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</row>
    <row r="38" spans="1:27" ht="12" customHeight="1">
      <c r="I38" s="33"/>
      <c r="J38" s="27"/>
      <c r="K38" s="27"/>
      <c r="L38" s="27"/>
      <c r="M38" s="27"/>
      <c r="Q38" s="61"/>
      <c r="R38" s="61"/>
      <c r="S38" s="62"/>
      <c r="T38" s="62"/>
      <c r="U38" s="62"/>
      <c r="V38" s="62"/>
      <c r="W38" s="62"/>
      <c r="X38" s="62"/>
      <c r="Y38" s="62"/>
      <c r="Z38" s="62"/>
      <c r="AA38" s="62"/>
    </row>
    <row r="39" spans="1:27" ht="15" customHeight="1">
      <c r="A39" s="157" t="s">
        <v>59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Q39" s="61"/>
      <c r="R39" s="61"/>
      <c r="S39" s="62"/>
      <c r="T39" s="62"/>
      <c r="U39" s="62"/>
      <c r="V39" s="62"/>
      <c r="W39" s="62"/>
      <c r="X39" s="62"/>
      <c r="Y39" s="62"/>
      <c r="Z39" s="62"/>
      <c r="AA39" s="62"/>
    </row>
    <row r="40" spans="1:27" ht="1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</row>
    <row r="41" spans="1:27" ht="15" customHeight="1">
      <c r="I41" s="32"/>
      <c r="J41" s="32"/>
      <c r="K41" s="32" t="s">
        <v>45</v>
      </c>
      <c r="L41" s="32"/>
      <c r="M41" s="32" t="s">
        <v>46</v>
      </c>
      <c r="Q41" s="162"/>
      <c r="R41" s="162"/>
      <c r="S41" s="34"/>
      <c r="T41" s="61"/>
      <c r="U41" s="34"/>
      <c r="V41" s="61"/>
      <c r="W41" s="34"/>
      <c r="X41" s="61"/>
      <c r="Y41" s="34"/>
      <c r="Z41" s="61"/>
      <c r="AA41" s="34"/>
    </row>
    <row r="42" spans="1:27" ht="15" customHeight="1">
      <c r="A42" s="26" t="s">
        <v>60</v>
      </c>
      <c r="K42" s="32"/>
      <c r="M42" s="32"/>
      <c r="Q42" s="162"/>
      <c r="R42" s="162"/>
      <c r="S42" s="61"/>
      <c r="T42" s="61"/>
      <c r="U42" s="61"/>
      <c r="V42" s="61"/>
      <c r="W42" s="61"/>
      <c r="X42" s="61"/>
      <c r="Y42" s="34"/>
      <c r="Z42" s="61"/>
      <c r="AA42" s="34"/>
    </row>
    <row r="43" spans="1:27" ht="15" customHeight="1">
      <c r="A43" s="156" t="s">
        <v>87</v>
      </c>
      <c r="B43" s="156"/>
      <c r="C43" s="156"/>
      <c r="D43" s="156"/>
      <c r="E43" s="156"/>
      <c r="F43" s="156"/>
      <c r="G43" s="156"/>
      <c r="K43" s="34">
        <v>47500000</v>
      </c>
      <c r="L43" s="34"/>
      <c r="M43" s="34">
        <v>0</v>
      </c>
      <c r="Q43" s="162"/>
      <c r="R43" s="162"/>
      <c r="S43" s="61"/>
      <c r="T43" s="61"/>
      <c r="U43" s="61"/>
      <c r="V43" s="61"/>
      <c r="W43" s="61"/>
      <c r="X43" s="61"/>
      <c r="Y43" s="34"/>
      <c r="Z43" s="61"/>
      <c r="AA43" s="34"/>
    </row>
    <row r="44" spans="1:27" ht="15" customHeight="1">
      <c r="A44" s="156" t="s">
        <v>18</v>
      </c>
      <c r="B44" s="156"/>
      <c r="C44" s="156"/>
      <c r="D44" s="156"/>
      <c r="E44" s="156"/>
      <c r="F44" s="156"/>
      <c r="G44" s="156"/>
      <c r="K44" s="34">
        <v>149625000</v>
      </c>
      <c r="L44" s="34"/>
      <c r="M44" s="34">
        <v>0</v>
      </c>
      <c r="Q44" s="61"/>
      <c r="R44" s="61"/>
      <c r="S44" s="35"/>
      <c r="T44" s="61"/>
      <c r="U44" s="35"/>
      <c r="V44" s="61"/>
      <c r="W44" s="35"/>
      <c r="X44" s="61"/>
      <c r="Y44" s="35"/>
      <c r="Z44" s="61"/>
      <c r="AA44" s="35"/>
    </row>
    <row r="45" spans="1:27" ht="15" customHeight="1">
      <c r="A45" s="156" t="s">
        <v>19</v>
      </c>
      <c r="B45" s="156"/>
      <c r="C45" s="156"/>
      <c r="D45" s="156"/>
      <c r="E45" s="156"/>
      <c r="F45" s="156"/>
      <c r="G45" s="156"/>
      <c r="I45" s="33"/>
      <c r="K45" s="34">
        <v>21776000</v>
      </c>
      <c r="L45" s="34"/>
      <c r="M45" s="34">
        <v>23400000</v>
      </c>
      <c r="N45" s="29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</row>
    <row r="46" spans="1:27" ht="15" customHeight="1">
      <c r="A46" s="156" t="s">
        <v>94</v>
      </c>
      <c r="B46" s="156"/>
      <c r="C46" s="156"/>
      <c r="D46" s="156"/>
      <c r="E46" s="156"/>
      <c r="F46" s="156"/>
      <c r="G46" s="156"/>
      <c r="I46" s="33"/>
      <c r="K46" s="34">
        <v>12500000</v>
      </c>
      <c r="L46" s="34"/>
      <c r="M46" s="34">
        <v>0</v>
      </c>
      <c r="N46" s="29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</row>
    <row r="47" spans="1:27" ht="15" customHeight="1">
      <c r="A47" s="156" t="s">
        <v>86</v>
      </c>
      <c r="B47" s="156"/>
      <c r="C47" s="156"/>
      <c r="D47" s="156"/>
      <c r="E47" s="156"/>
      <c r="F47" s="156"/>
      <c r="G47" s="156"/>
      <c r="I47" s="46"/>
      <c r="K47" s="47">
        <v>23870000</v>
      </c>
      <c r="L47" s="34"/>
      <c r="M47" s="47">
        <v>120000000</v>
      </c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</row>
    <row r="48" spans="1:27" ht="15" customHeight="1">
      <c r="A48" s="41"/>
      <c r="B48" s="41"/>
      <c r="C48" s="41"/>
      <c r="D48" s="41"/>
      <c r="E48" s="48"/>
      <c r="F48" s="41"/>
      <c r="G48" s="48" t="s">
        <v>61</v>
      </c>
      <c r="H48" s="41"/>
      <c r="I48" s="49"/>
      <c r="J48" s="36"/>
      <c r="K48" s="40">
        <f>SUM(K43:K47)</f>
        <v>255271000</v>
      </c>
      <c r="L48" s="36"/>
      <c r="M48" s="40">
        <f>SUM(M43:M47)</f>
        <v>143400000</v>
      </c>
      <c r="N48" s="41"/>
    </row>
    <row r="49" spans="1:14" ht="15" customHeight="1">
      <c r="A49" s="41"/>
      <c r="B49" s="41"/>
      <c r="C49" s="41"/>
      <c r="D49" s="41"/>
      <c r="E49" s="41"/>
      <c r="F49" s="41"/>
      <c r="H49" s="41"/>
      <c r="I49" s="49"/>
      <c r="J49" s="36"/>
      <c r="K49" s="35"/>
      <c r="L49" s="36"/>
      <c r="M49" s="35"/>
      <c r="N49" s="41"/>
    </row>
    <row r="50" spans="1:14" ht="15" customHeight="1">
      <c r="A50" s="26" t="s">
        <v>62</v>
      </c>
      <c r="B50" s="39"/>
      <c r="C50" s="39"/>
      <c r="D50" s="39"/>
      <c r="E50" s="39"/>
      <c r="F50" s="39"/>
    </row>
    <row r="51" spans="1:14" ht="15" customHeight="1">
      <c r="A51" s="156" t="s">
        <v>85</v>
      </c>
      <c r="B51" s="156"/>
      <c r="C51" s="156"/>
      <c r="D51" s="156"/>
      <c r="E51" s="156"/>
      <c r="F51" s="156"/>
      <c r="G51" s="156"/>
      <c r="K51" s="34">
        <v>155000000</v>
      </c>
      <c r="L51" s="34"/>
      <c r="M51" s="34">
        <v>179000000</v>
      </c>
    </row>
    <row r="52" spans="1:14" ht="15" customHeight="1">
      <c r="A52" s="156" t="s">
        <v>63</v>
      </c>
      <c r="B52" s="156"/>
      <c r="C52" s="156"/>
      <c r="D52" s="156"/>
      <c r="E52" s="156"/>
      <c r="F52" s="156"/>
      <c r="G52" s="156"/>
      <c r="K52" s="34">
        <v>225000000</v>
      </c>
      <c r="L52" s="34"/>
      <c r="M52" s="34">
        <v>250000000</v>
      </c>
    </row>
    <row r="53" spans="1:14" ht="15" customHeight="1">
      <c r="A53" s="156" t="s">
        <v>64</v>
      </c>
      <c r="B53" s="156"/>
      <c r="C53" s="156"/>
      <c r="D53" s="156"/>
      <c r="E53" s="156"/>
      <c r="F53" s="156"/>
      <c r="G53" s="156"/>
      <c r="I53" s="50"/>
      <c r="K53" s="34">
        <v>11000000</v>
      </c>
      <c r="L53" s="34"/>
      <c r="M53" s="34">
        <v>2000000</v>
      </c>
    </row>
    <row r="54" spans="1:14" ht="15" customHeight="1">
      <c r="A54" s="158" t="s">
        <v>65</v>
      </c>
      <c r="B54" s="158"/>
      <c r="C54" s="158"/>
      <c r="D54" s="158"/>
      <c r="E54" s="158"/>
      <c r="F54" s="158"/>
      <c r="G54" s="158"/>
      <c r="K54" s="47">
        <v>25500000</v>
      </c>
      <c r="L54" s="34"/>
      <c r="M54" s="47">
        <v>85000000</v>
      </c>
    </row>
    <row r="55" spans="1:14" s="41" customFormat="1" ht="15" customHeight="1">
      <c r="A55" s="41" t="s">
        <v>66</v>
      </c>
      <c r="G55" s="48" t="s">
        <v>62</v>
      </c>
      <c r="I55" s="51"/>
      <c r="J55" s="36"/>
      <c r="K55" s="40">
        <f>SUM(K51:K54)</f>
        <v>416500000</v>
      </c>
      <c r="L55" s="36"/>
      <c r="M55" s="40">
        <f>SUM(M51:M54)</f>
        <v>516000000</v>
      </c>
    </row>
    <row r="56" spans="1:14" s="41" customFormat="1" ht="15" customHeight="1">
      <c r="I56" s="51"/>
      <c r="J56" s="36"/>
      <c r="K56" s="35"/>
      <c r="L56" s="36"/>
      <c r="M56" s="35"/>
    </row>
    <row r="57" spans="1:14" s="41" customFormat="1" ht="15" customHeight="1">
      <c r="I57" s="51"/>
      <c r="J57" s="36"/>
      <c r="K57" s="35"/>
      <c r="L57" s="36"/>
      <c r="M57" s="35"/>
    </row>
    <row r="58" spans="1:14" s="41" customFormat="1" ht="15" customHeight="1">
      <c r="I58" s="51"/>
      <c r="J58" s="36"/>
      <c r="K58" s="35"/>
      <c r="L58" s="36"/>
      <c r="M58" s="35"/>
    </row>
    <row r="59" spans="1:14" s="41" customFormat="1" ht="15" customHeight="1">
      <c r="I59" s="48"/>
      <c r="J59" s="36"/>
      <c r="K59" s="35"/>
      <c r="L59" s="36"/>
      <c r="M59" s="35"/>
    </row>
    <row r="60" spans="1:14" ht="15" customHeight="1">
      <c r="A60" s="41"/>
      <c r="B60" s="39"/>
      <c r="C60" s="39"/>
      <c r="D60" s="39"/>
      <c r="F60" s="39"/>
      <c r="G60" s="52" t="s">
        <v>67</v>
      </c>
      <c r="H60" s="52"/>
      <c r="I60" s="27"/>
      <c r="J60" s="36"/>
      <c r="K60" s="37">
        <f>+K48+K55</f>
        <v>671771000</v>
      </c>
      <c r="L60" s="35"/>
      <c r="M60" s="37">
        <f>+M55+M48</f>
        <v>659400000</v>
      </c>
      <c r="N60" s="41"/>
    </row>
    <row r="61" spans="1:14" ht="1.5" customHeight="1">
      <c r="A61" s="41"/>
      <c r="H61" s="52"/>
      <c r="I61" s="52"/>
      <c r="J61" s="36"/>
      <c r="K61" s="40"/>
      <c r="M61" s="40"/>
      <c r="N61" s="41"/>
    </row>
    <row r="62" spans="1:14" ht="15" customHeight="1">
      <c r="I62" s="33"/>
      <c r="J62" s="27"/>
      <c r="K62" s="27"/>
      <c r="L62" s="27"/>
      <c r="M62" s="27"/>
    </row>
    <row r="63" spans="1:14" ht="15" customHeight="1">
      <c r="I63" s="33"/>
      <c r="J63" s="27"/>
      <c r="K63" s="27"/>
      <c r="L63" s="27"/>
      <c r="M63" s="27"/>
    </row>
    <row r="64" spans="1:14" ht="15" customHeight="1">
      <c r="I64" s="33"/>
      <c r="J64" s="27"/>
      <c r="K64" s="27"/>
      <c r="L64" s="27"/>
      <c r="M64" s="27"/>
    </row>
    <row r="65" spans="1:27" ht="15" customHeight="1">
      <c r="I65" s="33"/>
      <c r="J65" s="27"/>
      <c r="K65" s="27"/>
      <c r="L65" s="27"/>
      <c r="M65" s="27"/>
    </row>
    <row r="66" spans="1:27" ht="24" customHeight="1">
      <c r="A66" s="26" t="s">
        <v>166</v>
      </c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</row>
    <row r="67" spans="1:27" ht="48.75" customHeight="1">
      <c r="A67" s="151" t="s">
        <v>169</v>
      </c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</row>
    <row r="68" spans="1:27" ht="15" customHeight="1">
      <c r="I68" s="33"/>
      <c r="J68" s="27"/>
      <c r="K68" s="27"/>
      <c r="L68" s="27"/>
      <c r="M68" s="27"/>
    </row>
    <row r="69" spans="1:27" ht="15" customHeight="1">
      <c r="I69" s="33"/>
      <c r="J69" s="27"/>
      <c r="K69" s="27"/>
      <c r="L69" s="27"/>
      <c r="M69" s="27"/>
    </row>
    <row r="70" spans="1:27" ht="15" customHeight="1">
      <c r="A70" s="157" t="s">
        <v>68</v>
      </c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</row>
    <row r="71" spans="1:27" ht="1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>
        <v>78593004</v>
      </c>
    </row>
    <row r="72" spans="1:27" ht="15" customHeight="1">
      <c r="I72" s="32"/>
      <c r="J72" s="32"/>
      <c r="K72" s="32"/>
      <c r="L72" s="32"/>
      <c r="M72" s="32"/>
    </row>
    <row r="73" spans="1:27" ht="15" customHeight="1">
      <c r="A73" s="26" t="s">
        <v>69</v>
      </c>
    </row>
    <row r="74" spans="1:27" ht="15" customHeight="1">
      <c r="A74" s="158" t="s">
        <v>70</v>
      </c>
      <c r="B74" s="158"/>
      <c r="C74" s="158"/>
      <c r="D74" s="158"/>
      <c r="E74" s="158"/>
      <c r="F74" s="158"/>
      <c r="G74" s="158"/>
      <c r="I74" s="53"/>
      <c r="K74" s="34">
        <v>15000000</v>
      </c>
      <c r="L74" s="34"/>
      <c r="M74" s="34">
        <v>15000000</v>
      </c>
    </row>
    <row r="75" spans="1:27" ht="15" customHeight="1">
      <c r="A75" s="158" t="s">
        <v>88</v>
      </c>
      <c r="B75" s="158"/>
      <c r="C75" s="158"/>
      <c r="D75" s="158"/>
      <c r="E75" s="158"/>
      <c r="F75" s="158"/>
      <c r="G75" s="158"/>
      <c r="I75" s="53"/>
      <c r="K75" s="34">
        <v>30000000</v>
      </c>
      <c r="L75" s="34"/>
      <c r="M75" s="34">
        <v>30000000</v>
      </c>
    </row>
    <row r="76" spans="1:27" ht="15" customHeight="1">
      <c r="A76" s="158" t="s">
        <v>71</v>
      </c>
      <c r="B76" s="158"/>
      <c r="C76" s="158"/>
      <c r="D76" s="158"/>
      <c r="E76" s="158"/>
      <c r="F76" s="158"/>
      <c r="G76" s="158"/>
      <c r="I76" s="54"/>
      <c r="K76" s="34">
        <v>3750000</v>
      </c>
      <c r="M76" s="29">
        <f>+M74*0.25</f>
        <v>3750000</v>
      </c>
      <c r="N76" s="29"/>
    </row>
    <row r="77" spans="1:27" ht="15" customHeight="1">
      <c r="A77" s="158" t="s">
        <v>72</v>
      </c>
      <c r="B77" s="158"/>
      <c r="C77" s="158"/>
      <c r="D77" s="158"/>
      <c r="E77" s="158"/>
      <c r="F77" s="158"/>
      <c r="G77" s="158"/>
      <c r="I77" s="54"/>
      <c r="K77" s="47">
        <f>+M77+K31</f>
        <v>191101000</v>
      </c>
      <c r="M77" s="47">
        <v>95000000</v>
      </c>
      <c r="N77" s="29"/>
    </row>
    <row r="78" spans="1:27" ht="15" customHeight="1">
      <c r="A78" s="41"/>
      <c r="B78" s="41"/>
      <c r="C78" s="41"/>
      <c r="D78" s="41"/>
      <c r="F78" s="41"/>
      <c r="G78" s="48" t="s">
        <v>73</v>
      </c>
      <c r="H78" s="41"/>
      <c r="I78" s="51"/>
      <c r="J78" s="36"/>
      <c r="K78" s="40">
        <f>SUM(K74:K77)</f>
        <v>239851000</v>
      </c>
      <c r="L78" s="36"/>
      <c r="M78" s="40">
        <f>SUM(M74:M77)</f>
        <v>143750000</v>
      </c>
      <c r="N78" s="41"/>
    </row>
    <row r="79" spans="1:27" ht="15" customHeight="1">
      <c r="A79" s="41"/>
      <c r="B79" s="41"/>
      <c r="C79" s="41"/>
      <c r="D79" s="41"/>
      <c r="E79" s="41"/>
      <c r="F79" s="41"/>
      <c r="H79" s="41"/>
      <c r="I79" s="51"/>
      <c r="J79" s="36"/>
      <c r="K79" s="35"/>
      <c r="L79" s="36"/>
      <c r="M79" s="35"/>
      <c r="N79" s="41"/>
    </row>
    <row r="80" spans="1:27" ht="15" customHeight="1">
      <c r="A80" s="26" t="s">
        <v>75</v>
      </c>
      <c r="B80" s="39"/>
      <c r="C80" s="39"/>
      <c r="D80" s="39"/>
      <c r="E80" s="39"/>
      <c r="F80" s="39"/>
    </row>
    <row r="81" spans="1:18" ht="15" customHeight="1">
      <c r="A81" s="158" t="s">
        <v>74</v>
      </c>
      <c r="B81" s="158"/>
      <c r="C81" s="158"/>
      <c r="D81" s="158"/>
      <c r="E81" s="158"/>
      <c r="F81" s="158"/>
      <c r="G81" s="158"/>
      <c r="I81" s="50"/>
      <c r="K81" s="34">
        <v>49225000</v>
      </c>
      <c r="L81" s="34"/>
      <c r="M81" s="34">
        <v>35225000</v>
      </c>
      <c r="R81" s="29"/>
    </row>
    <row r="82" spans="1:18" ht="15" customHeight="1">
      <c r="A82" s="158" t="s">
        <v>104</v>
      </c>
      <c r="B82" s="158"/>
      <c r="C82" s="158"/>
      <c r="D82" s="158"/>
      <c r="E82" s="158"/>
      <c r="F82" s="158"/>
      <c r="G82" s="158"/>
      <c r="K82" s="34">
        <v>200000000</v>
      </c>
      <c r="L82" s="34"/>
      <c r="M82" s="34">
        <v>210000000</v>
      </c>
    </row>
    <row r="83" spans="1:18" ht="15" customHeight="1">
      <c r="A83" s="41"/>
      <c r="B83" s="41"/>
      <c r="C83" s="41"/>
      <c r="D83" s="41"/>
      <c r="F83" s="41"/>
      <c r="G83" s="48"/>
      <c r="H83" s="41"/>
      <c r="I83" s="51"/>
      <c r="J83" s="36"/>
      <c r="K83" s="40">
        <f>SUM(K81:K82)</f>
        <v>249225000</v>
      </c>
      <c r="L83" s="36"/>
      <c r="M83" s="40">
        <f>SUM(M81:M82)</f>
        <v>245225000</v>
      </c>
      <c r="N83" s="41"/>
      <c r="R83" s="29"/>
    </row>
    <row r="84" spans="1:18" ht="15" customHeight="1">
      <c r="B84" s="39"/>
      <c r="C84" s="39"/>
      <c r="D84" s="39"/>
      <c r="E84" s="39"/>
      <c r="F84" s="39"/>
      <c r="H84" s="55"/>
      <c r="I84" s="33"/>
      <c r="N84" s="29"/>
    </row>
    <row r="85" spans="1:18" ht="15" customHeight="1">
      <c r="A85" s="26" t="s">
        <v>76</v>
      </c>
      <c r="B85" s="39"/>
      <c r="C85" s="39"/>
      <c r="D85" s="39"/>
      <c r="E85" s="39"/>
      <c r="F85" s="39"/>
    </row>
    <row r="86" spans="1:18" ht="15" customHeight="1">
      <c r="A86" s="158" t="s">
        <v>77</v>
      </c>
      <c r="B86" s="158"/>
      <c r="C86" s="158"/>
      <c r="D86" s="158"/>
      <c r="E86" s="158"/>
      <c r="F86" s="158"/>
      <c r="G86" s="158"/>
      <c r="K86" s="34">
        <f>95000000+35000000</f>
        <v>130000000</v>
      </c>
      <c r="L86" s="34"/>
      <c r="M86" s="34">
        <f>180000000+25000000-5000000</f>
        <v>200000000</v>
      </c>
    </row>
    <row r="87" spans="1:18" ht="15" customHeight="1">
      <c r="A87" s="158" t="s">
        <v>103</v>
      </c>
      <c r="B87" s="158"/>
      <c r="C87" s="158"/>
      <c r="D87" s="158"/>
      <c r="E87" s="158"/>
      <c r="F87" s="158"/>
      <c r="G87" s="158"/>
      <c r="K87" s="34">
        <v>20000000</v>
      </c>
      <c r="L87" s="34"/>
      <c r="M87" s="34">
        <v>15000000</v>
      </c>
    </row>
    <row r="88" spans="1:18" s="41" customFormat="1" ht="15" customHeight="1">
      <c r="A88" s="158" t="s">
        <v>78</v>
      </c>
      <c r="B88" s="158"/>
      <c r="C88" s="158"/>
      <c r="D88" s="158"/>
      <c r="E88" s="158"/>
      <c r="F88" s="158"/>
      <c r="G88" s="158"/>
      <c r="H88" s="27"/>
      <c r="I88" s="33"/>
      <c r="J88" s="29"/>
      <c r="K88" s="34">
        <f>37695000-5000000</f>
        <v>32695000</v>
      </c>
      <c r="L88" s="29"/>
      <c r="M88" s="29">
        <v>50925000</v>
      </c>
      <c r="N88" s="29" t="s">
        <v>79</v>
      </c>
    </row>
    <row r="89" spans="1:18" s="41" customFormat="1" ht="15" customHeight="1">
      <c r="A89" s="158" t="s">
        <v>102</v>
      </c>
      <c r="B89" s="158"/>
      <c r="C89" s="158"/>
      <c r="D89" s="158"/>
      <c r="E89" s="158"/>
      <c r="F89" s="158"/>
      <c r="G89" s="158"/>
      <c r="H89" s="27"/>
      <c r="I89" s="33"/>
      <c r="J89" s="29"/>
      <c r="K89" s="47"/>
      <c r="L89" s="29"/>
      <c r="M89" s="47">
        <v>4500000</v>
      </c>
      <c r="N89" s="29"/>
    </row>
    <row r="90" spans="1:18" ht="15" customHeight="1">
      <c r="A90" s="41" t="s">
        <v>66</v>
      </c>
      <c r="B90" s="41"/>
      <c r="C90" s="41"/>
      <c r="D90" s="41"/>
      <c r="F90" s="41"/>
      <c r="G90" s="48"/>
      <c r="H90" s="41"/>
      <c r="I90" s="51"/>
      <c r="J90" s="36"/>
      <c r="K90" s="40">
        <f>SUM(K86:K89)</f>
        <v>182695000</v>
      </c>
      <c r="L90" s="36"/>
      <c r="M90" s="40">
        <f>SUM(M86:M89)</f>
        <v>270425000</v>
      </c>
      <c r="N90" s="41"/>
    </row>
    <row r="91" spans="1:18" ht="15" customHeight="1">
      <c r="A91" s="41"/>
      <c r="B91" s="41"/>
      <c r="C91" s="41"/>
      <c r="D91" s="41"/>
      <c r="E91" s="41"/>
      <c r="F91" s="41"/>
      <c r="H91" s="41"/>
      <c r="I91" s="48"/>
      <c r="J91" s="36"/>
      <c r="K91" s="35"/>
      <c r="L91" s="36"/>
      <c r="M91" s="35"/>
      <c r="N91" s="41"/>
    </row>
    <row r="92" spans="1:18" ht="15" customHeight="1">
      <c r="A92" s="41"/>
      <c r="B92" s="41"/>
      <c r="C92" s="41"/>
      <c r="D92" s="41"/>
      <c r="F92" s="41"/>
      <c r="G92" s="48" t="s">
        <v>80</v>
      </c>
      <c r="H92" s="41"/>
      <c r="I92" s="51"/>
      <c r="J92" s="36"/>
      <c r="K92" s="56">
        <f>+K82+K90+K81</f>
        <v>431920000</v>
      </c>
      <c r="L92" s="35"/>
      <c r="M92" s="56">
        <f>+M82+M90+M81</f>
        <v>515650000</v>
      </c>
      <c r="N92" s="41"/>
    </row>
    <row r="93" spans="1:18" ht="15" customHeight="1">
      <c r="A93" s="41"/>
      <c r="B93" s="41"/>
      <c r="C93" s="41"/>
      <c r="D93" s="41"/>
      <c r="E93" s="41"/>
      <c r="F93" s="41"/>
      <c r="H93" s="41"/>
      <c r="I93" s="48"/>
      <c r="J93" s="36"/>
      <c r="K93" s="35"/>
      <c r="L93" s="36"/>
      <c r="M93" s="35"/>
      <c r="N93" s="41"/>
    </row>
    <row r="94" spans="1:18" ht="15" customHeight="1">
      <c r="A94" s="41"/>
      <c r="B94" s="41"/>
      <c r="C94" s="41"/>
      <c r="D94" s="41"/>
      <c r="E94" s="41"/>
      <c r="F94" s="41"/>
      <c r="H94" s="41"/>
      <c r="I94" s="48"/>
      <c r="J94" s="36"/>
      <c r="K94" s="35"/>
      <c r="L94" s="36"/>
      <c r="M94" s="35"/>
      <c r="N94" s="41"/>
    </row>
    <row r="95" spans="1:18" ht="15" customHeight="1">
      <c r="A95" s="41"/>
      <c r="G95" s="52" t="s">
        <v>81</v>
      </c>
      <c r="H95" s="52"/>
      <c r="I95" s="27"/>
      <c r="J95" s="36"/>
      <c r="K95" s="37">
        <f>K78+K92</f>
        <v>671771000</v>
      </c>
      <c r="L95" s="36"/>
      <c r="M95" s="37">
        <f>M78+M92</f>
        <v>659400000</v>
      </c>
      <c r="N95" s="41"/>
      <c r="P95" s="57">
        <f>+K95-K60</f>
        <v>0</v>
      </c>
      <c r="Q95" s="57">
        <f>+M95-M60</f>
        <v>0</v>
      </c>
    </row>
    <row r="96" spans="1:18" ht="1.5" customHeight="1">
      <c r="A96" s="41"/>
      <c r="E96" s="52"/>
      <c r="H96" s="52"/>
      <c r="I96" s="27"/>
      <c r="J96" s="36"/>
      <c r="K96" s="40"/>
      <c r="M96" s="40"/>
      <c r="N96" s="41"/>
    </row>
    <row r="97" spans="1:27" ht="12" customHeight="1">
      <c r="A97" s="41"/>
      <c r="E97" s="52"/>
      <c r="H97" s="52"/>
      <c r="I97" s="27"/>
      <c r="J97" s="36"/>
      <c r="K97" s="35"/>
      <c r="L97" s="36"/>
      <c r="M97" s="35"/>
      <c r="N97" s="41"/>
    </row>
    <row r="98" spans="1:27" ht="12" customHeight="1">
      <c r="A98" s="41"/>
      <c r="E98" s="52"/>
      <c r="H98" s="52"/>
      <c r="I98" s="27"/>
      <c r="J98" s="36"/>
      <c r="K98" s="35"/>
      <c r="L98" s="36"/>
      <c r="M98" s="35"/>
      <c r="N98" s="41"/>
    </row>
    <row r="99" spans="1:27" ht="12" customHeight="1">
      <c r="A99" s="41"/>
      <c r="E99" s="52"/>
      <c r="H99" s="52"/>
      <c r="I99" s="27"/>
      <c r="J99" s="36"/>
      <c r="K99" s="35"/>
      <c r="L99" s="36"/>
      <c r="M99" s="35"/>
      <c r="N99" s="41"/>
    </row>
    <row r="100" spans="1:27" ht="12" customHeight="1">
      <c r="A100" s="41"/>
      <c r="E100" s="52"/>
      <c r="H100" s="52"/>
      <c r="I100" s="27"/>
      <c r="J100" s="36"/>
      <c r="K100" s="35"/>
      <c r="L100" s="36"/>
      <c r="M100" s="35"/>
      <c r="N100" s="41"/>
    </row>
    <row r="101" spans="1:27" ht="24" customHeight="1">
      <c r="A101" s="26" t="s">
        <v>166</v>
      </c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</row>
    <row r="102" spans="1:27" ht="48.75" customHeight="1">
      <c r="A102" s="151" t="s">
        <v>170</v>
      </c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</row>
    <row r="104" spans="1:27" ht="12.95" customHeight="1">
      <c r="F104" s="152"/>
      <c r="G104" s="152"/>
      <c r="H104" s="152"/>
      <c r="I104" s="152"/>
    </row>
    <row r="105" spans="1:27" ht="15" customHeight="1">
      <c r="F105" s="18"/>
      <c r="G105" s="153" t="s">
        <v>18</v>
      </c>
      <c r="H105" s="153"/>
      <c r="I105" s="153"/>
      <c r="J105" s="18"/>
      <c r="K105" s="63" t="s">
        <v>19</v>
      </c>
      <c r="L105" s="63"/>
      <c r="M105" s="63" t="s">
        <v>20</v>
      </c>
    </row>
    <row r="106" spans="1:27" ht="15" customHeight="1">
      <c r="A106" s="146" t="s">
        <v>95</v>
      </c>
      <c r="B106" s="146"/>
      <c r="C106" s="146"/>
      <c r="D106" s="146"/>
      <c r="E106" s="146"/>
      <c r="F106" s="148">
        <v>0</v>
      </c>
      <c r="G106" s="148"/>
      <c r="H106" s="148"/>
      <c r="I106" s="148"/>
      <c r="K106" s="29">
        <v>39000000</v>
      </c>
      <c r="M106" s="29">
        <f>SUM(F106:K106)</f>
        <v>39000000</v>
      </c>
    </row>
    <row r="107" spans="1:27" ht="15" customHeight="1">
      <c r="A107" s="146" t="s">
        <v>172</v>
      </c>
      <c r="B107" s="146"/>
      <c r="C107" s="146"/>
      <c r="D107" s="146"/>
      <c r="E107" s="146"/>
      <c r="F107" s="154">
        <v>0</v>
      </c>
      <c r="G107" s="154"/>
      <c r="H107" s="154"/>
      <c r="I107" s="154"/>
      <c r="K107" s="44">
        <v>-15600000</v>
      </c>
      <c r="M107" s="44">
        <f>SUM(F107:K107)</f>
        <v>-15600000</v>
      </c>
    </row>
    <row r="108" spans="1:27" ht="15" customHeight="1">
      <c r="A108" s="146" t="s">
        <v>171</v>
      </c>
      <c r="B108" s="146"/>
      <c r="C108" s="146"/>
      <c r="D108" s="146"/>
      <c r="E108" s="146"/>
      <c r="F108" s="148">
        <f>SUM(F106:I107)</f>
        <v>0</v>
      </c>
      <c r="G108" s="148"/>
      <c r="H108" s="148"/>
      <c r="I108" s="148"/>
      <c r="K108" s="29">
        <f>SUM(K106:K107)</f>
        <v>23400000</v>
      </c>
      <c r="M108" s="29">
        <f>SUM(M106:M107)</f>
        <v>23400000</v>
      </c>
    </row>
    <row r="109" spans="1:27" ht="15" customHeight="1">
      <c r="A109" s="146" t="s">
        <v>96</v>
      </c>
      <c r="B109" s="146"/>
      <c r="C109" s="146"/>
      <c r="D109" s="146"/>
      <c r="E109" s="146"/>
      <c r="F109" s="148">
        <v>150000000</v>
      </c>
      <c r="G109" s="148"/>
      <c r="H109" s="148"/>
      <c r="I109" s="148"/>
      <c r="K109" s="29">
        <v>7720000</v>
      </c>
      <c r="M109" s="29">
        <f t="shared" ref="M109:M110" si="0">SUM(F109:K109)</f>
        <v>157720000</v>
      </c>
    </row>
    <row r="110" spans="1:27" ht="15" customHeight="1">
      <c r="A110" s="146" t="s">
        <v>97</v>
      </c>
      <c r="B110" s="146"/>
      <c r="C110" s="146"/>
      <c r="D110" s="146"/>
      <c r="E110" s="146"/>
      <c r="F110" s="148">
        <v>-374999.99999999983</v>
      </c>
      <c r="G110" s="148"/>
      <c r="H110" s="148"/>
      <c r="I110" s="148"/>
      <c r="K110" s="29">
        <v>-9344000</v>
      </c>
      <c r="M110" s="29">
        <f t="shared" si="0"/>
        <v>-9719000</v>
      </c>
    </row>
    <row r="111" spans="1:27" ht="15" customHeight="1">
      <c r="A111" s="146" t="s">
        <v>100</v>
      </c>
      <c r="B111" s="146"/>
      <c r="C111" s="146"/>
      <c r="D111" s="146"/>
      <c r="E111" s="146"/>
      <c r="F111" s="150">
        <f>+F109+F110</f>
        <v>149625000</v>
      </c>
      <c r="G111" s="150"/>
      <c r="H111" s="150"/>
      <c r="I111" s="150"/>
      <c r="K111" s="59">
        <f>SUM(K108:K110)</f>
        <v>21776000</v>
      </c>
      <c r="M111" s="59">
        <f>SUM(M108:M110)</f>
        <v>171401000</v>
      </c>
    </row>
    <row r="112" spans="1:27" ht="15" customHeight="1">
      <c r="A112" s="146"/>
      <c r="B112" s="146"/>
      <c r="C112" s="146"/>
      <c r="D112" s="146"/>
      <c r="E112" s="146"/>
      <c r="F112" s="39"/>
      <c r="G112" s="148"/>
      <c r="H112" s="148"/>
      <c r="I112" s="148"/>
    </row>
    <row r="113" spans="1:15" ht="15" customHeight="1">
      <c r="A113" s="146" t="s">
        <v>18</v>
      </c>
      <c r="B113" s="146"/>
      <c r="C113" s="146"/>
      <c r="D113" s="146"/>
      <c r="E113" s="146"/>
      <c r="F113" s="39"/>
      <c r="G113" s="149">
        <v>0.03</v>
      </c>
      <c r="H113" s="149"/>
      <c r="I113" s="149"/>
    </row>
    <row r="114" spans="1:15" ht="15" customHeight="1">
      <c r="A114" s="146" t="s">
        <v>19</v>
      </c>
      <c r="B114" s="146"/>
      <c r="C114" s="146"/>
      <c r="D114" s="146"/>
      <c r="E114" s="146"/>
      <c r="G114" s="148"/>
      <c r="H114" s="148"/>
      <c r="I114" s="148"/>
      <c r="K114" s="60">
        <v>0.2</v>
      </c>
    </row>
    <row r="115" spans="1:15" ht="15" customHeight="1">
      <c r="A115" s="21"/>
      <c r="B115" s="21"/>
      <c r="C115" s="21"/>
      <c r="D115" s="21"/>
      <c r="E115" s="21"/>
      <c r="G115" s="58"/>
      <c r="H115" s="58"/>
      <c r="I115" s="58"/>
      <c r="K115" s="60"/>
    </row>
    <row r="116" spans="1:15" ht="15" customHeight="1">
      <c r="A116" s="146" t="s">
        <v>129</v>
      </c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M116" s="29">
        <v>2500000</v>
      </c>
      <c r="O116" s="120">
        <f>+M116</f>
        <v>2500000</v>
      </c>
    </row>
    <row r="117" spans="1:15" ht="15" customHeight="1">
      <c r="A117" s="146" t="s">
        <v>131</v>
      </c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M117" s="29">
        <v>2580000</v>
      </c>
    </row>
    <row r="118" spans="1:15" ht="15" customHeight="1">
      <c r="A118" s="146" t="s">
        <v>130</v>
      </c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M118" s="29">
        <v>9719000</v>
      </c>
      <c r="O118" s="120">
        <f>+M118+M117</f>
        <v>12299000</v>
      </c>
    </row>
    <row r="119" spans="1:15" ht="15" customHeight="1">
      <c r="A119" s="146" t="s">
        <v>99</v>
      </c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M119" s="59">
        <f>SUM(M116:M118)</f>
        <v>14799000</v>
      </c>
    </row>
    <row r="120" spans="1:15" ht="15" customHeight="1"/>
  </sheetData>
  <mergeCells count="68">
    <mergeCell ref="A15:G15"/>
    <mergeCell ref="A18:G18"/>
    <mergeCell ref="A21:G21"/>
    <mergeCell ref="A22:G22"/>
    <mergeCell ref="Q67:AA67"/>
    <mergeCell ref="Q36:AA36"/>
    <mergeCell ref="Q41:R41"/>
    <mergeCell ref="Q42:R42"/>
    <mergeCell ref="Q43:R43"/>
    <mergeCell ref="A23:G23"/>
    <mergeCell ref="A24:G24"/>
    <mergeCell ref="A43:G43"/>
    <mergeCell ref="A27:G27"/>
    <mergeCell ref="A29:G29"/>
    <mergeCell ref="A31:G31"/>
    <mergeCell ref="A36:N36"/>
    <mergeCell ref="A46:G46"/>
    <mergeCell ref="A67:N67"/>
    <mergeCell ref="A52:G52"/>
    <mergeCell ref="A53:G53"/>
    <mergeCell ref="F109:I109"/>
    <mergeCell ref="A74:G74"/>
    <mergeCell ref="A76:G76"/>
    <mergeCell ref="A77:G77"/>
    <mergeCell ref="A81:G81"/>
    <mergeCell ref="A75:G75"/>
    <mergeCell ref="A82:G82"/>
    <mergeCell ref="A86:G86"/>
    <mergeCell ref="A87:G87"/>
    <mergeCell ref="A89:G89"/>
    <mergeCell ref="A88:G88"/>
    <mergeCell ref="A109:E109"/>
    <mergeCell ref="A108:E108"/>
    <mergeCell ref="F108:I108"/>
    <mergeCell ref="A2:N2"/>
    <mergeCell ref="A7:G7"/>
    <mergeCell ref="A12:G12"/>
    <mergeCell ref="A13:G13"/>
    <mergeCell ref="A14:G14"/>
    <mergeCell ref="A8:G8"/>
    <mergeCell ref="A44:G44"/>
    <mergeCell ref="A45:G45"/>
    <mergeCell ref="A51:G51"/>
    <mergeCell ref="A70:N70"/>
    <mergeCell ref="A39:N39"/>
    <mergeCell ref="A54:G54"/>
    <mergeCell ref="A47:G47"/>
    <mergeCell ref="A106:E106"/>
    <mergeCell ref="A107:E107"/>
    <mergeCell ref="A102:N102"/>
    <mergeCell ref="F104:I104"/>
    <mergeCell ref="F106:I106"/>
    <mergeCell ref="G105:I105"/>
    <mergeCell ref="F107:I107"/>
    <mergeCell ref="A117:K117"/>
    <mergeCell ref="A118:K118"/>
    <mergeCell ref="A119:K119"/>
    <mergeCell ref="A110:E110"/>
    <mergeCell ref="A111:E111"/>
    <mergeCell ref="A112:E112"/>
    <mergeCell ref="A113:E113"/>
    <mergeCell ref="A114:E114"/>
    <mergeCell ref="G112:I112"/>
    <mergeCell ref="G113:I113"/>
    <mergeCell ref="G114:I114"/>
    <mergeCell ref="F110:I110"/>
    <mergeCell ref="F111:I111"/>
    <mergeCell ref="A116:K116"/>
  </mergeCells>
  <pageMargins left="0.98425196850393704" right="0.78740157480314965" top="0.78740157480314965" bottom="0.98425196850393704" header="10.826771653543307" footer="0.35433070866141736"/>
  <pageSetup paperSize="9" firstPageNumber="5" orientation="portrait" useFirstPageNumber="1" r:id="rId1"/>
  <headerFooter alignWithMargins="0"/>
  <rowBreaks count="3" manualBreakCount="3">
    <brk id="34" max="16383" man="1"/>
    <brk id="65" max="13" man="1"/>
    <brk id="10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topLeftCell="A16" workbookViewId="0">
      <selection activeCell="L27" sqref="L27:O29"/>
    </sheetView>
  </sheetViews>
  <sheetFormatPr defaultRowHeight="15"/>
  <cols>
    <col min="1" max="4" width="9.140625" style="2"/>
    <col min="5" max="5" width="14.28515625" style="2" customWidth="1"/>
    <col min="6" max="6" width="1.85546875" style="2" customWidth="1"/>
    <col min="7" max="7" width="14.28515625" style="2" customWidth="1"/>
    <col min="8" max="8" width="1.85546875" style="2" customWidth="1"/>
    <col min="9" max="9" width="14.28515625" style="2" customWidth="1"/>
    <col min="10" max="10" width="9.140625" style="2"/>
    <col min="11" max="11" width="1.28515625" style="2" customWidth="1"/>
    <col min="12" max="16" width="15" style="2" customWidth="1"/>
    <col min="17" max="16384" width="9.140625" style="2"/>
  </cols>
  <sheetData>
    <row r="1" spans="1:17" ht="15.75">
      <c r="A1" s="1" t="s">
        <v>141</v>
      </c>
    </row>
    <row r="3" spans="1:17">
      <c r="A3" s="165" t="s">
        <v>138</v>
      </c>
      <c r="B3" s="165"/>
      <c r="C3" s="165"/>
      <c r="D3" s="165"/>
      <c r="E3" s="165"/>
      <c r="F3" s="165"/>
      <c r="G3" s="165"/>
      <c r="H3" s="165"/>
      <c r="I3" s="165"/>
    </row>
    <row r="4" spans="1:17">
      <c r="A4" s="165"/>
      <c r="B4" s="165"/>
      <c r="C4" s="165"/>
      <c r="D4" s="165"/>
      <c r="E4" s="165"/>
      <c r="F4" s="165"/>
      <c r="G4" s="165"/>
      <c r="H4" s="165"/>
      <c r="I4" s="165"/>
    </row>
    <row r="6" spans="1:17">
      <c r="A6" s="2" t="s">
        <v>106</v>
      </c>
    </row>
    <row r="8" spans="1:17">
      <c r="A8" s="165" t="s">
        <v>139</v>
      </c>
      <c r="B8" s="165"/>
      <c r="C8" s="165"/>
      <c r="D8" s="165"/>
      <c r="E8" s="165"/>
      <c r="F8" s="165"/>
      <c r="G8" s="165"/>
      <c r="H8" s="165"/>
      <c r="I8" s="165"/>
    </row>
    <row r="9" spans="1:17">
      <c r="A9" s="165"/>
      <c r="B9" s="165"/>
      <c r="C9" s="165"/>
      <c r="D9" s="165"/>
      <c r="E9" s="165"/>
      <c r="F9" s="165"/>
      <c r="G9" s="165"/>
      <c r="H9" s="165"/>
      <c r="I9" s="165"/>
    </row>
    <row r="11" spans="1:17">
      <c r="E11" s="3" t="s">
        <v>110</v>
      </c>
      <c r="F11" s="3"/>
      <c r="G11" s="3" t="s">
        <v>112</v>
      </c>
      <c r="H11" s="3"/>
      <c r="I11" s="3" t="s">
        <v>114</v>
      </c>
    </row>
    <row r="12" spans="1:17">
      <c r="E12" s="3" t="s">
        <v>111</v>
      </c>
      <c r="F12" s="3"/>
      <c r="G12" s="3" t="s">
        <v>113</v>
      </c>
      <c r="H12" s="3"/>
      <c r="I12" s="3" t="s">
        <v>115</v>
      </c>
      <c r="L12" s="4"/>
      <c r="M12" s="4"/>
      <c r="N12" s="4"/>
      <c r="O12" s="4"/>
      <c r="P12" s="4"/>
      <c r="Q12" s="4"/>
    </row>
    <row r="13" spans="1:17">
      <c r="A13" s="166" t="s">
        <v>107</v>
      </c>
      <c r="B13" s="166"/>
      <c r="C13" s="166"/>
      <c r="D13" s="166"/>
      <c r="E13" s="4">
        <v>100000000</v>
      </c>
      <c r="F13" s="4"/>
      <c r="G13" s="4">
        <f>-G14-G15</f>
        <v>-25000000</v>
      </c>
      <c r="H13" s="4"/>
      <c r="I13" s="4">
        <f>SUM(E13:G13)</f>
        <v>75000000</v>
      </c>
      <c r="L13" s="4">
        <f>+I13*0.2</f>
        <v>15000000</v>
      </c>
      <c r="M13" s="4"/>
      <c r="N13" s="4"/>
      <c r="O13" s="4"/>
      <c r="P13" s="4"/>
      <c r="Q13" s="4"/>
    </row>
    <row r="14" spans="1:17">
      <c r="A14" s="166" t="s">
        <v>108</v>
      </c>
      <c r="B14" s="166"/>
      <c r="C14" s="166"/>
      <c r="D14" s="166"/>
      <c r="E14" s="4">
        <v>-30000000</v>
      </c>
      <c r="F14" s="4"/>
      <c r="G14" s="4">
        <f>-E14</f>
        <v>30000000</v>
      </c>
      <c r="H14" s="4"/>
      <c r="I14" s="4">
        <f>SUM(E14:G14)</f>
        <v>0</v>
      </c>
      <c r="L14" s="4"/>
      <c r="M14" s="4"/>
      <c r="N14" s="4"/>
      <c r="O14" s="4"/>
      <c r="P14" s="4"/>
      <c r="Q14" s="4"/>
    </row>
    <row r="15" spans="1:17">
      <c r="A15" s="166" t="s">
        <v>109</v>
      </c>
      <c r="B15" s="166"/>
      <c r="C15" s="166"/>
      <c r="D15" s="166"/>
      <c r="E15" s="4">
        <v>5000000</v>
      </c>
      <c r="F15" s="4"/>
      <c r="G15" s="4">
        <f>-E15</f>
        <v>-5000000</v>
      </c>
      <c r="H15" s="4"/>
      <c r="I15" s="4">
        <f>SUM(E15:G15)</f>
        <v>0</v>
      </c>
      <c r="L15" s="4"/>
      <c r="M15" s="4"/>
      <c r="N15" s="4"/>
      <c r="O15" s="4"/>
      <c r="P15" s="4"/>
      <c r="Q15" s="4"/>
    </row>
    <row r="16" spans="1:17">
      <c r="E16" s="5">
        <f>SUM(E13:E15)</f>
        <v>75000000</v>
      </c>
      <c r="F16" s="4"/>
      <c r="G16" s="5">
        <f>SUM(G13:G15)</f>
        <v>0</v>
      </c>
      <c r="H16" s="4"/>
      <c r="I16" s="5">
        <f>SUM(I13:I15)</f>
        <v>75000000</v>
      </c>
      <c r="L16" s="4"/>
      <c r="M16" s="4"/>
      <c r="N16" s="4"/>
      <c r="O16" s="4"/>
      <c r="P16" s="4"/>
      <c r="Q16" s="4"/>
    </row>
    <row r="17" spans="1:17">
      <c r="E17" s="4"/>
      <c r="F17" s="4"/>
      <c r="G17" s="4"/>
      <c r="H17" s="4"/>
      <c r="I17" s="4"/>
      <c r="L17" s="4"/>
      <c r="M17" s="4"/>
      <c r="N17" s="4"/>
      <c r="O17" s="4"/>
      <c r="P17" s="4"/>
      <c r="Q17" s="4"/>
    </row>
    <row r="18" spans="1:17">
      <c r="A18" s="165" t="s">
        <v>140</v>
      </c>
      <c r="B18" s="165"/>
      <c r="C18" s="165"/>
      <c r="D18" s="165"/>
      <c r="E18" s="165"/>
      <c r="F18" s="165"/>
      <c r="G18" s="165"/>
      <c r="H18" s="165"/>
      <c r="I18" s="165"/>
      <c r="L18" s="4"/>
      <c r="M18" s="4"/>
      <c r="N18" s="4"/>
      <c r="O18" s="4"/>
      <c r="P18" s="4"/>
      <c r="Q18" s="4"/>
    </row>
    <row r="19" spans="1:17" ht="15.75" thickBot="1">
      <c r="A19" s="165"/>
      <c r="B19" s="165"/>
      <c r="C19" s="165"/>
      <c r="D19" s="165"/>
      <c r="E19" s="165"/>
      <c r="F19" s="165"/>
      <c r="G19" s="165"/>
      <c r="H19" s="165"/>
      <c r="I19" s="165"/>
      <c r="L19" s="4"/>
      <c r="M19" s="4"/>
      <c r="N19" s="4"/>
      <c r="O19" s="4"/>
      <c r="P19" s="4"/>
      <c r="Q19" s="4"/>
    </row>
    <row r="20" spans="1:17">
      <c r="E20" s="4"/>
      <c r="F20" s="4"/>
      <c r="G20" s="4"/>
      <c r="H20" s="4"/>
      <c r="I20" s="4"/>
      <c r="L20" s="140" t="s">
        <v>173</v>
      </c>
      <c r="M20" s="123"/>
      <c r="N20" s="141" t="s">
        <v>177</v>
      </c>
      <c r="O20" s="142" t="s">
        <v>178</v>
      </c>
      <c r="P20" s="4"/>
      <c r="Q20" s="4"/>
    </row>
    <row r="21" spans="1:17">
      <c r="G21" s="6" t="s">
        <v>117</v>
      </c>
      <c r="H21" s="6"/>
      <c r="I21" s="7"/>
      <c r="L21" s="136"/>
      <c r="M21" s="127"/>
      <c r="N21" s="127"/>
      <c r="O21" s="143"/>
      <c r="P21" s="4"/>
      <c r="Q21" s="4"/>
    </row>
    <row r="22" spans="1:17">
      <c r="G22" s="3" t="s">
        <v>116</v>
      </c>
      <c r="H22" s="3"/>
      <c r="I22" s="6" t="s">
        <v>118</v>
      </c>
      <c r="L22" s="136" t="s">
        <v>174</v>
      </c>
      <c r="M22" s="127"/>
      <c r="N22" s="127">
        <f>+I24+G25</f>
        <v>5000000</v>
      </c>
      <c r="O22" s="143"/>
      <c r="P22" s="4"/>
      <c r="Q22" s="4"/>
    </row>
    <row r="23" spans="1:17">
      <c r="A23" s="166" t="s">
        <v>107</v>
      </c>
      <c r="B23" s="166"/>
      <c r="C23" s="166"/>
      <c r="D23" s="166"/>
      <c r="E23" s="166"/>
      <c r="F23" s="4"/>
      <c r="G23" s="4">
        <f>-E13*0.2</f>
        <v>-20000000</v>
      </c>
      <c r="H23" s="4"/>
      <c r="I23" s="4"/>
      <c r="L23" s="136" t="s">
        <v>175</v>
      </c>
      <c r="M23" s="127"/>
      <c r="N23" s="127"/>
      <c r="O23" s="143">
        <f>+I24</f>
        <v>6000000</v>
      </c>
      <c r="P23" s="4"/>
      <c r="Q23" s="4"/>
    </row>
    <row r="24" spans="1:17" ht="15.75" thickBot="1">
      <c r="A24" s="166" t="s">
        <v>108</v>
      </c>
      <c r="B24" s="166"/>
      <c r="C24" s="166"/>
      <c r="D24" s="166"/>
      <c r="E24" s="166"/>
      <c r="F24" s="4"/>
      <c r="G24" s="4"/>
      <c r="H24" s="4"/>
      <c r="I24" s="4">
        <f>-E14*0.2</f>
        <v>6000000</v>
      </c>
      <c r="L24" s="138" t="s">
        <v>176</v>
      </c>
      <c r="M24" s="132"/>
      <c r="N24" s="132">
        <f>-G25</f>
        <v>1000000</v>
      </c>
      <c r="O24" s="144"/>
      <c r="P24" s="4"/>
      <c r="Q24" s="4"/>
    </row>
    <row r="25" spans="1:17">
      <c r="A25" s="166" t="s">
        <v>109</v>
      </c>
      <c r="B25" s="166"/>
      <c r="C25" s="166"/>
      <c r="D25" s="166"/>
      <c r="E25" s="166"/>
      <c r="F25" s="4"/>
      <c r="G25" s="4">
        <f>-E15*0.2</f>
        <v>-1000000</v>
      </c>
      <c r="H25" s="4"/>
      <c r="I25" s="4"/>
      <c r="L25" s="4"/>
      <c r="M25" s="4"/>
      <c r="N25" s="4"/>
      <c r="O25" s="4"/>
      <c r="P25" s="4"/>
      <c r="Q25" s="4"/>
    </row>
    <row r="26" spans="1:17" ht="15.75" thickBot="1">
      <c r="E26" s="4"/>
      <c r="F26" s="4"/>
      <c r="G26" s="4"/>
      <c r="H26" s="4"/>
      <c r="I26" s="4"/>
      <c r="L26" s="4"/>
      <c r="M26" s="4"/>
      <c r="N26" s="4"/>
      <c r="O26" s="4"/>
      <c r="P26" s="4"/>
      <c r="Q26" s="4"/>
    </row>
    <row r="27" spans="1:17">
      <c r="A27" s="164" t="s">
        <v>119</v>
      </c>
      <c r="B27" s="164"/>
      <c r="C27" s="164"/>
      <c r="D27" s="164"/>
      <c r="E27" s="164"/>
      <c r="F27" s="164"/>
      <c r="G27" s="164"/>
      <c r="H27" s="164"/>
      <c r="I27" s="164"/>
      <c r="L27" s="134" t="s">
        <v>179</v>
      </c>
      <c r="M27" s="123"/>
      <c r="N27" s="123"/>
      <c r="O27" s="135"/>
      <c r="P27" s="4"/>
      <c r="Q27" s="4"/>
    </row>
    <row r="28" spans="1:17">
      <c r="A28" s="164"/>
      <c r="B28" s="164"/>
      <c r="C28" s="164"/>
      <c r="D28" s="164"/>
      <c r="E28" s="164"/>
      <c r="F28" s="164"/>
      <c r="G28" s="164"/>
      <c r="H28" s="164"/>
      <c r="I28" s="164"/>
      <c r="L28" s="136" t="s">
        <v>118</v>
      </c>
      <c r="M28" s="127"/>
      <c r="N28" s="127"/>
      <c r="O28" s="143">
        <f>+I24</f>
        <v>6000000</v>
      </c>
      <c r="P28" s="4"/>
      <c r="Q28" s="4"/>
    </row>
    <row r="29" spans="1:17" ht="15.75" thickBot="1">
      <c r="A29" s="8"/>
      <c r="B29" s="8"/>
      <c r="C29" s="8"/>
      <c r="D29" s="8"/>
      <c r="E29" s="8"/>
      <c r="F29" s="8"/>
      <c r="G29" s="8"/>
      <c r="H29" s="8"/>
      <c r="I29" s="8"/>
      <c r="J29" s="8"/>
      <c r="L29" s="138" t="s">
        <v>180</v>
      </c>
      <c r="M29" s="132"/>
      <c r="N29" s="132">
        <f>+O28</f>
        <v>6000000</v>
      </c>
      <c r="O29" s="144"/>
      <c r="P29" s="4"/>
      <c r="Q29" s="4"/>
    </row>
    <row r="30" spans="1:17" ht="15.75">
      <c r="A30" s="9" t="s">
        <v>142</v>
      </c>
      <c r="B30" s="8"/>
      <c r="C30" s="8"/>
      <c r="D30" s="8"/>
      <c r="E30" s="8"/>
      <c r="F30" s="8"/>
      <c r="G30" s="8"/>
      <c r="H30" s="8"/>
      <c r="I30" s="8"/>
      <c r="J30" s="8"/>
      <c r="L30" s="4"/>
      <c r="M30" s="4"/>
      <c r="N30" s="4"/>
      <c r="O30" s="4"/>
      <c r="P30" s="4"/>
      <c r="Q30" s="4"/>
    </row>
    <row r="31" spans="1:17" ht="16.5" thickBot="1">
      <c r="A31" s="1"/>
      <c r="L31" s="4"/>
      <c r="M31" s="4"/>
      <c r="N31" s="4"/>
      <c r="O31" s="4"/>
      <c r="P31" s="4"/>
      <c r="Q31" s="4"/>
    </row>
    <row r="32" spans="1:17">
      <c r="A32" s="165" t="s">
        <v>143</v>
      </c>
      <c r="B32" s="165"/>
      <c r="C32" s="165"/>
      <c r="D32" s="165"/>
      <c r="E32" s="165"/>
      <c r="F32" s="165"/>
      <c r="G32" s="165"/>
      <c r="H32" s="165"/>
      <c r="I32" s="165"/>
      <c r="L32" s="134" t="s">
        <v>181</v>
      </c>
      <c r="M32" s="123"/>
      <c r="N32" s="123"/>
      <c r="O32" s="135"/>
      <c r="P32" s="4"/>
      <c r="Q32" s="4"/>
    </row>
    <row r="33" spans="1:20">
      <c r="L33" s="136" t="s">
        <v>182</v>
      </c>
      <c r="M33" s="126"/>
      <c r="N33" s="137">
        <f>-G25</f>
        <v>1000000</v>
      </c>
      <c r="O33" s="128"/>
    </row>
    <row r="34" spans="1:20" ht="15.75" thickBot="1">
      <c r="A34" s="165" t="s">
        <v>127</v>
      </c>
      <c r="B34" s="165"/>
      <c r="C34" s="165"/>
      <c r="D34" s="165"/>
      <c r="E34" s="165"/>
      <c r="F34" s="165"/>
      <c r="G34" s="165"/>
      <c r="H34" s="165"/>
      <c r="I34" s="165"/>
      <c r="L34" s="138" t="s">
        <v>180</v>
      </c>
      <c r="M34" s="131"/>
      <c r="N34" s="131"/>
      <c r="O34" s="139">
        <f>-G25</f>
        <v>1000000</v>
      </c>
    </row>
    <row r="35" spans="1:20">
      <c r="A35" s="165"/>
      <c r="B35" s="165"/>
      <c r="C35" s="165"/>
      <c r="D35" s="165"/>
      <c r="E35" s="165"/>
      <c r="F35" s="165"/>
      <c r="G35" s="165"/>
      <c r="H35" s="165"/>
      <c r="I35" s="165"/>
    </row>
    <row r="36" spans="1:20">
      <c r="A36" s="165"/>
      <c r="B36" s="165"/>
      <c r="C36" s="165"/>
      <c r="D36" s="165"/>
      <c r="E36" s="165"/>
      <c r="F36" s="165"/>
      <c r="G36" s="165"/>
      <c r="H36" s="165"/>
      <c r="I36" s="165"/>
    </row>
    <row r="38" spans="1:20">
      <c r="A38" s="7" t="s">
        <v>120</v>
      </c>
    </row>
    <row r="39" spans="1:20">
      <c r="A39" s="166" t="s">
        <v>126</v>
      </c>
      <c r="B39" s="166"/>
      <c r="C39" s="166"/>
      <c r="D39" s="166"/>
      <c r="E39" s="166"/>
      <c r="F39" s="166"/>
      <c r="G39" s="166"/>
      <c r="I39" s="4">
        <v>100000000</v>
      </c>
    </row>
    <row r="40" spans="1:20">
      <c r="A40" s="166" t="s">
        <v>62</v>
      </c>
      <c r="B40" s="166"/>
      <c r="C40" s="166"/>
      <c r="D40" s="166"/>
      <c r="E40" s="166"/>
      <c r="F40" s="166"/>
      <c r="G40" s="166"/>
      <c r="I40" s="4">
        <v>10000000</v>
      </c>
    </row>
    <row r="41" spans="1:20" ht="15.75" thickBot="1">
      <c r="G41" s="10" t="s">
        <v>67</v>
      </c>
      <c r="I41" s="11">
        <f>SUM(I39:I40)</f>
        <v>110000000</v>
      </c>
    </row>
    <row r="42" spans="1:20">
      <c r="A42" s="7" t="s">
        <v>144</v>
      </c>
      <c r="L42" s="121"/>
      <c r="M42" s="122"/>
      <c r="N42" s="123"/>
      <c r="O42" s="122"/>
      <c r="P42" s="122"/>
      <c r="Q42" s="122"/>
      <c r="R42" s="122"/>
      <c r="S42" s="122"/>
      <c r="T42" s="124"/>
    </row>
    <row r="43" spans="1:20">
      <c r="A43" s="166" t="s">
        <v>105</v>
      </c>
      <c r="B43" s="166"/>
      <c r="C43" s="166"/>
      <c r="D43" s="166"/>
      <c r="E43" s="166"/>
      <c r="F43" s="166"/>
      <c r="G43" s="166"/>
      <c r="I43" s="4">
        <v>500000</v>
      </c>
      <c r="L43" s="125"/>
      <c r="M43" s="126"/>
      <c r="N43" s="127"/>
      <c r="O43" s="126"/>
      <c r="P43" s="126"/>
      <c r="Q43" s="126"/>
      <c r="R43" s="126"/>
      <c r="S43" s="126"/>
      <c r="T43" s="128"/>
    </row>
    <row r="44" spans="1:20">
      <c r="A44" s="166" t="s">
        <v>121</v>
      </c>
      <c r="B44" s="166"/>
      <c r="C44" s="166"/>
      <c r="D44" s="166"/>
      <c r="E44" s="166"/>
      <c r="F44" s="166"/>
      <c r="G44" s="166"/>
      <c r="I44" s="12">
        <v>-50000000</v>
      </c>
      <c r="L44" s="125" t="s">
        <v>183</v>
      </c>
      <c r="M44" s="126"/>
      <c r="N44" s="127">
        <v>79500000</v>
      </c>
      <c r="O44" s="126"/>
      <c r="P44" s="126"/>
      <c r="Q44" s="126"/>
      <c r="R44" s="126"/>
      <c r="S44" s="126"/>
      <c r="T44" s="128"/>
    </row>
    <row r="45" spans="1:20">
      <c r="I45" s="5">
        <f>SUM(I43:I44)</f>
        <v>-49500000</v>
      </c>
      <c r="L45" s="125" t="s">
        <v>184</v>
      </c>
      <c r="M45" s="126"/>
      <c r="N45" s="129">
        <v>-49500000</v>
      </c>
      <c r="O45" s="126" t="s">
        <v>185</v>
      </c>
      <c r="P45" s="126"/>
      <c r="Q45" s="126"/>
      <c r="R45" s="126"/>
      <c r="S45" s="126"/>
      <c r="T45" s="128"/>
    </row>
    <row r="46" spans="1:20">
      <c r="I46" s="4"/>
      <c r="L46" s="125"/>
      <c r="M46" s="126"/>
      <c r="N46" s="127">
        <f>+N44+N45</f>
        <v>30000000</v>
      </c>
      <c r="O46" s="126" t="s">
        <v>187</v>
      </c>
      <c r="P46" s="126"/>
      <c r="Q46" s="126"/>
      <c r="R46" s="126"/>
      <c r="S46" s="126"/>
      <c r="T46" s="128"/>
    </row>
    <row r="47" spans="1:20">
      <c r="A47" s="7" t="s">
        <v>122</v>
      </c>
      <c r="I47" s="4"/>
      <c r="L47" s="125"/>
      <c r="M47" s="126"/>
      <c r="N47" s="127"/>
      <c r="O47" s="126"/>
      <c r="P47" s="126"/>
      <c r="Q47" s="126"/>
      <c r="R47" s="126"/>
      <c r="S47" s="126"/>
      <c r="T47" s="128"/>
    </row>
    <row r="48" spans="1:20">
      <c r="A48" s="166" t="s">
        <v>123</v>
      </c>
      <c r="B48" s="166"/>
      <c r="C48" s="166"/>
      <c r="D48" s="166"/>
      <c r="E48" s="166"/>
      <c r="F48" s="166"/>
      <c r="G48" s="166"/>
      <c r="I48" s="4">
        <f>+I41-I45-I49</f>
        <v>151500000</v>
      </c>
      <c r="L48" s="125" t="s">
        <v>186</v>
      </c>
      <c r="M48" s="126"/>
      <c r="N48" s="127">
        <f>-N45*0.2</f>
        <v>9900000</v>
      </c>
      <c r="O48" s="126"/>
      <c r="P48" s="126"/>
      <c r="Q48" s="126"/>
      <c r="R48" s="126"/>
      <c r="S48" s="126"/>
      <c r="T48" s="128"/>
    </row>
    <row r="49" spans="1:20" ht="15.75" thickBot="1">
      <c r="A49" s="166" t="s">
        <v>124</v>
      </c>
      <c r="B49" s="166"/>
      <c r="C49" s="166"/>
      <c r="D49" s="166"/>
      <c r="E49" s="166"/>
      <c r="F49" s="166"/>
      <c r="G49" s="166"/>
      <c r="I49" s="12">
        <v>8000000</v>
      </c>
      <c r="L49" s="130"/>
      <c r="M49" s="131"/>
      <c r="N49" s="132"/>
      <c r="O49" s="131"/>
      <c r="P49" s="131"/>
      <c r="Q49" s="131"/>
      <c r="R49" s="131"/>
      <c r="S49" s="131"/>
      <c r="T49" s="133"/>
    </row>
    <row r="50" spans="1:20">
      <c r="I50" s="5">
        <f>SUM(I48:I49)</f>
        <v>159500000</v>
      </c>
      <c r="N50" s="4"/>
    </row>
    <row r="51" spans="1:20">
      <c r="N51" s="4"/>
    </row>
    <row r="52" spans="1:20" ht="15.75" thickBot="1">
      <c r="G52" s="10" t="s">
        <v>81</v>
      </c>
      <c r="I52" s="13">
        <f>+I50+I45</f>
        <v>110000000</v>
      </c>
      <c r="N52" s="4"/>
    </row>
    <row r="53" spans="1:20">
      <c r="N53" s="4"/>
    </row>
    <row r="54" spans="1:20">
      <c r="A54" s="165" t="s">
        <v>145</v>
      </c>
      <c r="B54" s="165"/>
      <c r="C54" s="165"/>
      <c r="D54" s="165"/>
      <c r="E54" s="165"/>
      <c r="F54" s="165"/>
      <c r="G54" s="165"/>
      <c r="H54" s="165"/>
      <c r="I54" s="165"/>
      <c r="N54" s="4"/>
    </row>
    <row r="55" spans="1:20">
      <c r="A55" s="165"/>
      <c r="B55" s="165"/>
      <c r="C55" s="165"/>
      <c r="D55" s="165"/>
      <c r="E55" s="165"/>
      <c r="F55" s="165"/>
      <c r="G55" s="165"/>
      <c r="H55" s="165"/>
      <c r="I55" s="165"/>
      <c r="N55" s="4"/>
    </row>
    <row r="56" spans="1:20">
      <c r="N56" s="4"/>
    </row>
    <row r="57" spans="1:20">
      <c r="A57" s="165" t="s">
        <v>125</v>
      </c>
      <c r="B57" s="165"/>
      <c r="C57" s="165"/>
      <c r="D57" s="165"/>
      <c r="E57" s="165"/>
      <c r="F57" s="165"/>
      <c r="G57" s="165"/>
      <c r="H57" s="165"/>
      <c r="I57" s="165"/>
      <c r="N57" s="4"/>
    </row>
    <row r="58" spans="1:20">
      <c r="A58" s="165"/>
      <c r="B58" s="165"/>
      <c r="C58" s="165"/>
      <c r="D58" s="165"/>
      <c r="E58" s="165"/>
      <c r="F58" s="165"/>
      <c r="G58" s="165"/>
      <c r="H58" s="165"/>
      <c r="I58" s="165"/>
      <c r="N58" s="4"/>
    </row>
    <row r="59" spans="1:20">
      <c r="N59" s="4"/>
    </row>
    <row r="60" spans="1:20">
      <c r="A60" s="165" t="s">
        <v>128</v>
      </c>
      <c r="B60" s="165"/>
      <c r="C60" s="165"/>
      <c r="D60" s="165"/>
      <c r="E60" s="165"/>
      <c r="F60" s="165"/>
      <c r="G60" s="165"/>
      <c r="H60" s="165"/>
      <c r="I60" s="165"/>
    </row>
    <row r="62" spans="1:20" ht="15" customHeight="1">
      <c r="A62" s="164" t="s">
        <v>146</v>
      </c>
      <c r="B62" s="164"/>
      <c r="C62" s="164"/>
      <c r="D62" s="164"/>
      <c r="E62" s="164"/>
      <c r="F62" s="164"/>
      <c r="G62" s="164"/>
      <c r="H62" s="164"/>
      <c r="I62" s="164"/>
    </row>
    <row r="63" spans="1:20" ht="15" customHeight="1">
      <c r="A63" s="164"/>
      <c r="B63" s="164"/>
      <c r="C63" s="164"/>
      <c r="D63" s="164"/>
      <c r="E63" s="164"/>
      <c r="F63" s="164"/>
      <c r="G63" s="164"/>
      <c r="H63" s="164"/>
      <c r="I63" s="164"/>
    </row>
    <row r="64" spans="1:20">
      <c r="A64" s="164"/>
      <c r="B64" s="164"/>
      <c r="C64" s="164"/>
      <c r="D64" s="164"/>
      <c r="E64" s="164"/>
      <c r="F64" s="164"/>
      <c r="G64" s="164"/>
      <c r="H64" s="164"/>
      <c r="I64" s="164"/>
    </row>
    <row r="65" spans="1:9">
      <c r="A65" s="164"/>
      <c r="B65" s="164"/>
      <c r="C65" s="164"/>
      <c r="D65" s="164"/>
      <c r="E65" s="164"/>
      <c r="F65" s="164"/>
      <c r="G65" s="164"/>
      <c r="H65" s="164"/>
      <c r="I65" s="164"/>
    </row>
  </sheetData>
  <mergeCells count="22">
    <mergeCell ref="A18:I19"/>
    <mergeCell ref="A3:I4"/>
    <mergeCell ref="A8:I9"/>
    <mergeCell ref="A13:D13"/>
    <mergeCell ref="A14:D14"/>
    <mergeCell ref="A15:D15"/>
    <mergeCell ref="A23:E23"/>
    <mergeCell ref="A24:E24"/>
    <mergeCell ref="A25:E25"/>
    <mergeCell ref="A27:I28"/>
    <mergeCell ref="A32:I32"/>
    <mergeCell ref="A62:I65"/>
    <mergeCell ref="A34:I36"/>
    <mergeCell ref="A39:G39"/>
    <mergeCell ref="A40:G40"/>
    <mergeCell ref="A43:G43"/>
    <mergeCell ref="A44:G44"/>
    <mergeCell ref="A57:I58"/>
    <mergeCell ref="A60:I60"/>
    <mergeCell ref="A48:G48"/>
    <mergeCell ref="A49:G49"/>
    <mergeCell ref="A54:I55"/>
  </mergeCells>
  <pageMargins left="0.7" right="0.7" top="0.75" bottom="0.75" header="0.3" footer="0.3"/>
  <pageSetup paperSize="9" orientation="portrait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Verkefni 1</vt:lpstr>
      <vt:lpstr>Ársreikningur</vt:lpstr>
      <vt:lpstr>Verkefni 2</vt:lpstr>
      <vt:lpstr>Ársreikningur!Print_Area</vt:lpstr>
      <vt:lpstr>'Verkefni 1'!Print_Area</vt:lpstr>
    </vt:vector>
  </TitlesOfParts>
  <Company>KPMG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Sigfússon, Steingrímur</dc:creator>
  <cp:lastModifiedBy>Sigfússon, Steingrímur</cp:lastModifiedBy>
  <cp:lastPrinted>2016-09-28T10:03:00Z</cp:lastPrinted>
  <dcterms:created xsi:type="dcterms:W3CDTF">2016-09-08T08:02:49Z</dcterms:created>
  <dcterms:modified xsi:type="dcterms:W3CDTF">2017-09-20T11:34:28Z</dcterms:modified>
</cp:coreProperties>
</file>